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TRICES  2018\DAVID\"/>
    </mc:Choice>
  </mc:AlternateContent>
  <bookViews>
    <workbookView xWindow="0" yWindow="0" windowWidth="22770" windowHeight="8160"/>
  </bookViews>
  <sheets>
    <sheet name="adminsitrativa" sheetId="1" r:id="rId1"/>
    <sheet name="mecánica automotriz" sheetId="4" r:id="rId2"/>
    <sheet name="verificación" sheetId="5" r:id="rId3"/>
    <sheet name="carrotanque" sheetId="6" r:id="rId4"/>
    <sheet name="tapadas volquetas" sheetId="7" r:id="rId5"/>
    <sheet name="valvulas" sheetId="8" r:id="rId6"/>
    <sheet name="compresor" sheetId="9" r:id="rId7"/>
    <sheet name="pitometría" sheetId="10" r:id="rId8"/>
    <sheet name="fontanería" sheetId="11" r:id="rId9"/>
    <sheet name="mamposteria" sheetId="12" r:id="rId10"/>
    <sheet name="PELIGROS" sheetId="2" r:id="rId11"/>
    <sheet name="FUNCIONES" sheetId="3" r:id="rId12"/>
  </sheets>
  <externalReferences>
    <externalReference r:id="rId13"/>
    <externalReference r:id="rId14"/>
    <externalReference r:id="rId15"/>
  </externalReferences>
  <definedNames>
    <definedName name="_xlnm._FilterDatabase" localSheetId="0" hidden="1">adminsitrativa!$A$10:$AD$54</definedName>
    <definedName name="_xlnm._FilterDatabase" localSheetId="3" hidden="1">carrotanque!$A$10:$AD$20</definedName>
    <definedName name="_xlnm._FilterDatabase" localSheetId="6" hidden="1">compresor!$A$10:$AD$52</definedName>
    <definedName name="_xlnm._FilterDatabase" localSheetId="8" hidden="1">fontanería!$A$10:$AD$56</definedName>
    <definedName name="_xlnm._FilterDatabase" localSheetId="11" hidden="1">FUNCIONES!$A$1:$C$82</definedName>
    <definedName name="_xlnm._FilterDatabase" localSheetId="9" hidden="1">mamposteria!$A$10:$AD$45</definedName>
    <definedName name="_xlnm._FilterDatabase" localSheetId="1" hidden="1">'mecánica automotriz'!$A$10:$AD$27</definedName>
    <definedName name="_xlnm._FilterDatabase" localSheetId="7" hidden="1">pitometría!$A$10:$AD$25</definedName>
    <definedName name="_xlnm._FilterDatabase" localSheetId="4" hidden="1">'tapadas volquetas'!$A$10:$AD$63</definedName>
    <definedName name="_xlnm._FilterDatabase" localSheetId="5" hidden="1">valvulas!$A$10:$AD$37</definedName>
    <definedName name="_xlnm._FilterDatabase" localSheetId="2" hidden="1">verificación!$A$10:$AD$22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1" i="7" l="1"/>
  <c r="AB12" i="7"/>
  <c r="AB13" i="7"/>
  <c r="AB14" i="7"/>
  <c r="AB15" i="7"/>
  <c r="AB16" i="7"/>
  <c r="AB17" i="7"/>
  <c r="AB18" i="7"/>
  <c r="AB19" i="7"/>
  <c r="AB20" i="7"/>
  <c r="AB21" i="7"/>
  <c r="AB22" i="7"/>
  <c r="AB23" i="7"/>
  <c r="AB24" i="7"/>
  <c r="AB25" i="7"/>
  <c r="AB26" i="7"/>
  <c r="AB27" i="7"/>
  <c r="AB28" i="7"/>
  <c r="AB29" i="7"/>
  <c r="AB30" i="7"/>
  <c r="AB31" i="7"/>
  <c r="AB32" i="7"/>
  <c r="AB33" i="7"/>
  <c r="AB34" i="7"/>
  <c r="AB35" i="7"/>
  <c r="AB36" i="7"/>
  <c r="AB37" i="7"/>
  <c r="AB38" i="7"/>
  <c r="AB39" i="7"/>
  <c r="AB40" i="7"/>
  <c r="AB41" i="7"/>
  <c r="AB42" i="7"/>
  <c r="AB43" i="7"/>
  <c r="AB44" i="7"/>
  <c r="AB45" i="7"/>
  <c r="AB46" i="7"/>
  <c r="AB47" i="7"/>
  <c r="AB48" i="7"/>
  <c r="AB49" i="7"/>
  <c r="AB50" i="7"/>
  <c r="AB51" i="7"/>
  <c r="AB52" i="7"/>
  <c r="AB53" i="7"/>
  <c r="AB54" i="7"/>
  <c r="AB55" i="7"/>
  <c r="AB56" i="7"/>
  <c r="AB57" i="7"/>
  <c r="AB58" i="7"/>
  <c r="AB59" i="7"/>
  <c r="AB60" i="7"/>
  <c r="AB61" i="7"/>
  <c r="AB62" i="7"/>
  <c r="AB63" i="7"/>
  <c r="W11" i="7"/>
  <c r="W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62" i="7"/>
  <c r="W63" i="7"/>
  <c r="J11" i="7"/>
  <c r="L11" i="7"/>
  <c r="M11" i="7"/>
  <c r="J12" i="7"/>
  <c r="L12" i="7"/>
  <c r="M12" i="7"/>
  <c r="J13" i="7"/>
  <c r="L13" i="7"/>
  <c r="M13" i="7"/>
  <c r="J14" i="7"/>
  <c r="L14" i="7"/>
  <c r="M14" i="7"/>
  <c r="J15" i="7"/>
  <c r="L15" i="7"/>
  <c r="M15" i="7"/>
  <c r="J16" i="7"/>
  <c r="L16" i="7"/>
  <c r="M16" i="7"/>
  <c r="J17" i="7"/>
  <c r="L17" i="7"/>
  <c r="M17" i="7"/>
  <c r="J18" i="7"/>
  <c r="L18" i="7"/>
  <c r="M18" i="7"/>
  <c r="J19" i="7"/>
  <c r="L19" i="7"/>
  <c r="M19" i="7"/>
  <c r="J20" i="7"/>
  <c r="L20" i="7"/>
  <c r="M20" i="7"/>
  <c r="J21" i="7"/>
  <c r="L21" i="7"/>
  <c r="M21" i="7"/>
  <c r="J22" i="7"/>
  <c r="L22" i="7"/>
  <c r="M22" i="7"/>
  <c r="J23" i="7"/>
  <c r="L23" i="7"/>
  <c r="M23" i="7"/>
  <c r="J24" i="7"/>
  <c r="L24" i="7"/>
  <c r="M24" i="7"/>
  <c r="J25" i="7"/>
  <c r="L25" i="7"/>
  <c r="M25" i="7"/>
  <c r="J26" i="7"/>
  <c r="L26" i="7"/>
  <c r="M26" i="7"/>
  <c r="J27" i="7"/>
  <c r="L27" i="7"/>
  <c r="M27" i="7"/>
  <c r="J28" i="7"/>
  <c r="L28" i="7"/>
  <c r="M28" i="7"/>
  <c r="J29" i="7"/>
  <c r="L29" i="7"/>
  <c r="M29" i="7"/>
  <c r="J30" i="7"/>
  <c r="L30" i="7"/>
  <c r="M30" i="7"/>
  <c r="J31" i="7"/>
  <c r="L31" i="7"/>
  <c r="M31" i="7"/>
  <c r="J32" i="7"/>
  <c r="L32" i="7"/>
  <c r="M32" i="7"/>
  <c r="J33" i="7"/>
  <c r="L33" i="7"/>
  <c r="M33" i="7"/>
  <c r="J34" i="7"/>
  <c r="L34" i="7"/>
  <c r="M34" i="7"/>
  <c r="J35" i="7"/>
  <c r="L35" i="7"/>
  <c r="M35" i="7"/>
  <c r="J36" i="7"/>
  <c r="L36" i="7"/>
  <c r="M36" i="7"/>
  <c r="J37" i="7"/>
  <c r="L37" i="7"/>
  <c r="M37" i="7"/>
  <c r="J38" i="7"/>
  <c r="L38" i="7"/>
  <c r="M38" i="7"/>
  <c r="J39" i="7"/>
  <c r="L39" i="7"/>
  <c r="M39" i="7"/>
  <c r="J40" i="7"/>
  <c r="L40" i="7"/>
  <c r="M40" i="7"/>
  <c r="J41" i="7"/>
  <c r="L41" i="7"/>
  <c r="M41" i="7"/>
  <c r="J42" i="7"/>
  <c r="L42" i="7"/>
  <c r="M42" i="7"/>
  <c r="J43" i="7"/>
  <c r="L43" i="7"/>
  <c r="M43" i="7"/>
  <c r="J44" i="7"/>
  <c r="L44" i="7"/>
  <c r="M44" i="7"/>
  <c r="J45" i="7"/>
  <c r="L45" i="7"/>
  <c r="M45" i="7"/>
  <c r="J46" i="7"/>
  <c r="L46" i="7"/>
  <c r="M46" i="7"/>
  <c r="J47" i="7"/>
  <c r="L47" i="7"/>
  <c r="M47" i="7"/>
  <c r="J48" i="7"/>
  <c r="L48" i="7"/>
  <c r="M48" i="7"/>
  <c r="J49" i="7"/>
  <c r="L49" i="7"/>
  <c r="M49" i="7"/>
  <c r="J50" i="7"/>
  <c r="L50" i="7"/>
  <c r="M50" i="7"/>
  <c r="J51" i="7"/>
  <c r="L51" i="7"/>
  <c r="M51" i="7"/>
  <c r="J52" i="7"/>
  <c r="L52" i="7"/>
  <c r="M52" i="7"/>
  <c r="J53" i="7"/>
  <c r="L53" i="7"/>
  <c r="M53" i="7"/>
  <c r="J54" i="7"/>
  <c r="L54" i="7"/>
  <c r="M54" i="7"/>
  <c r="J55" i="7"/>
  <c r="L55" i="7"/>
  <c r="M55" i="7"/>
  <c r="J56" i="7"/>
  <c r="L56" i="7"/>
  <c r="M56" i="7"/>
  <c r="J57" i="7"/>
  <c r="L57" i="7"/>
  <c r="M57" i="7"/>
  <c r="J58" i="7"/>
  <c r="L58" i="7"/>
  <c r="M58" i="7"/>
  <c r="J59" i="7"/>
  <c r="L59" i="7"/>
  <c r="M59" i="7"/>
  <c r="J60" i="7"/>
  <c r="L60" i="7"/>
  <c r="M60" i="7"/>
  <c r="J61" i="7"/>
  <c r="L61" i="7"/>
  <c r="M61" i="7"/>
  <c r="J62" i="7"/>
  <c r="L62" i="7"/>
  <c r="M62" i="7"/>
  <c r="J63" i="7"/>
  <c r="L63" i="7"/>
  <c r="M63"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AB11" i="6"/>
  <c r="AB12" i="6"/>
  <c r="AB13" i="6"/>
  <c r="AB14" i="6"/>
  <c r="AB15" i="6"/>
  <c r="AB16" i="6"/>
  <c r="AB17" i="6"/>
  <c r="AB18" i="6"/>
  <c r="AB19" i="6"/>
  <c r="AB20" i="6"/>
  <c r="W11" i="6"/>
  <c r="W12" i="6"/>
  <c r="W13" i="6"/>
  <c r="W14" i="6"/>
  <c r="W15" i="6"/>
  <c r="W16" i="6"/>
  <c r="W17" i="6"/>
  <c r="W18" i="6"/>
  <c r="W19" i="6"/>
  <c r="W20" i="6"/>
  <c r="J11" i="6"/>
  <c r="L11" i="6"/>
  <c r="M11" i="6"/>
  <c r="J12" i="6"/>
  <c r="L12" i="6"/>
  <c r="M12" i="6"/>
  <c r="J13" i="6"/>
  <c r="L13" i="6"/>
  <c r="M13" i="6"/>
  <c r="J14" i="6"/>
  <c r="L14" i="6"/>
  <c r="M14" i="6"/>
  <c r="J15" i="6"/>
  <c r="L15" i="6"/>
  <c r="M15" i="6"/>
  <c r="J16" i="6"/>
  <c r="L16" i="6"/>
  <c r="M16" i="6"/>
  <c r="J17" i="6"/>
  <c r="L17" i="6"/>
  <c r="M17" i="6"/>
  <c r="J18" i="6"/>
  <c r="L18" i="6"/>
  <c r="M18" i="6"/>
  <c r="J19" i="6"/>
  <c r="L19" i="6"/>
  <c r="M19" i="6"/>
  <c r="J20" i="6"/>
  <c r="L20" i="6"/>
  <c r="M20" i="6"/>
  <c r="G11" i="6"/>
  <c r="G12" i="6"/>
  <c r="G13" i="6"/>
  <c r="G14" i="6"/>
  <c r="G15" i="6"/>
  <c r="G16" i="6"/>
  <c r="G17" i="6"/>
  <c r="G18" i="6"/>
  <c r="G19" i="6"/>
  <c r="G20" i="6"/>
  <c r="D11" i="6"/>
  <c r="C11" i="6"/>
  <c r="D42" i="1"/>
  <c r="C42" i="1"/>
  <c r="AB11" i="9" l="1"/>
  <c r="AB12" i="9"/>
  <c r="AB13" i="9"/>
  <c r="AB14" i="9"/>
  <c r="AB15" i="9"/>
  <c r="AB16" i="9"/>
  <c r="AB17" i="9"/>
  <c r="AB18" i="9"/>
  <c r="AB19" i="9"/>
  <c r="AB20" i="9"/>
  <c r="AB21" i="9"/>
  <c r="AB22" i="9"/>
  <c r="AB23" i="9"/>
  <c r="AB24" i="9"/>
  <c r="AB25" i="9"/>
  <c r="AB26" i="9"/>
  <c r="AB27" i="9"/>
  <c r="AB28" i="9"/>
  <c r="AB29" i="9"/>
  <c r="AB30" i="9"/>
  <c r="AB31" i="9"/>
  <c r="AB32" i="9"/>
  <c r="AB33" i="9"/>
  <c r="AB34" i="9"/>
  <c r="AB35" i="9"/>
  <c r="AB36" i="9"/>
  <c r="AB37" i="9"/>
  <c r="AB38" i="9"/>
  <c r="AB39" i="9"/>
  <c r="AB40" i="9"/>
  <c r="AB41" i="9"/>
  <c r="AB42" i="9"/>
  <c r="AB43" i="9"/>
  <c r="AB44" i="9"/>
  <c r="AB45" i="9"/>
  <c r="AB46" i="9"/>
  <c r="AB47" i="9"/>
  <c r="AB48" i="9"/>
  <c r="AB49" i="9"/>
  <c r="AB50" i="9"/>
  <c r="AB51" i="9"/>
  <c r="W11" i="9"/>
  <c r="W12" i="9"/>
  <c r="W13" i="9"/>
  <c r="W14" i="9"/>
  <c r="W15" i="9"/>
  <c r="W16" i="9"/>
  <c r="W17" i="9"/>
  <c r="W18" i="9"/>
  <c r="W19" i="9"/>
  <c r="W20" i="9"/>
  <c r="W21" i="9"/>
  <c r="W22" i="9"/>
  <c r="W23" i="9"/>
  <c r="W24" i="9"/>
  <c r="W25" i="9"/>
  <c r="W26" i="9"/>
  <c r="W27" i="9"/>
  <c r="W28" i="9"/>
  <c r="W29" i="9"/>
  <c r="W30" i="9"/>
  <c r="W31" i="9"/>
  <c r="W32" i="9"/>
  <c r="W33" i="9"/>
  <c r="W34" i="9"/>
  <c r="W35" i="9"/>
  <c r="W36" i="9"/>
  <c r="W37" i="9"/>
  <c r="W38" i="9"/>
  <c r="W39" i="9"/>
  <c r="W40" i="9"/>
  <c r="W41" i="9"/>
  <c r="W42" i="9"/>
  <c r="W43" i="9"/>
  <c r="W44" i="9"/>
  <c r="W45" i="9"/>
  <c r="W46" i="9"/>
  <c r="W47" i="9"/>
  <c r="W48" i="9"/>
  <c r="W49" i="9"/>
  <c r="W50" i="9"/>
  <c r="W51" i="9"/>
  <c r="L11" i="9"/>
  <c r="M11" i="9"/>
  <c r="L12" i="9"/>
  <c r="M12" i="9"/>
  <c r="L13" i="9"/>
  <c r="M13" i="9"/>
  <c r="L14" i="9"/>
  <c r="M14" i="9"/>
  <c r="L15" i="9"/>
  <c r="M15" i="9"/>
  <c r="L16" i="9"/>
  <c r="M16" i="9"/>
  <c r="L17" i="9"/>
  <c r="M17" i="9"/>
  <c r="L18" i="9"/>
  <c r="M18" i="9"/>
  <c r="L19" i="9"/>
  <c r="M19" i="9"/>
  <c r="L20" i="9"/>
  <c r="M20" i="9"/>
  <c r="L21" i="9"/>
  <c r="M21" i="9"/>
  <c r="L22" i="9"/>
  <c r="M22" i="9"/>
  <c r="L23" i="9"/>
  <c r="M23" i="9"/>
  <c r="L24" i="9"/>
  <c r="M24" i="9"/>
  <c r="L25" i="9"/>
  <c r="M25" i="9"/>
  <c r="L26" i="9"/>
  <c r="M26" i="9"/>
  <c r="L27" i="9"/>
  <c r="M27" i="9"/>
  <c r="L28" i="9"/>
  <c r="M28" i="9"/>
  <c r="L29" i="9"/>
  <c r="M29" i="9"/>
  <c r="L30" i="9"/>
  <c r="M30" i="9"/>
  <c r="L31" i="9"/>
  <c r="M31" i="9"/>
  <c r="L32" i="9"/>
  <c r="M32" i="9"/>
  <c r="L33" i="9"/>
  <c r="M33" i="9"/>
  <c r="L34" i="9"/>
  <c r="M34" i="9"/>
  <c r="L35" i="9"/>
  <c r="M35" i="9"/>
  <c r="L36" i="9"/>
  <c r="M36" i="9"/>
  <c r="L37" i="9"/>
  <c r="M37" i="9"/>
  <c r="L38" i="9"/>
  <c r="M38" i="9"/>
  <c r="L39" i="9"/>
  <c r="M39" i="9"/>
  <c r="L40" i="9"/>
  <c r="M40" i="9"/>
  <c r="L41" i="9"/>
  <c r="M41" i="9"/>
  <c r="L42" i="9"/>
  <c r="M42" i="9"/>
  <c r="L43" i="9"/>
  <c r="M43" i="9"/>
  <c r="L44" i="9"/>
  <c r="M44" i="9"/>
  <c r="L45" i="9"/>
  <c r="M45" i="9"/>
  <c r="L46" i="9"/>
  <c r="M46" i="9"/>
  <c r="L47" i="9"/>
  <c r="M47" i="9"/>
  <c r="L48" i="9"/>
  <c r="M48" i="9"/>
  <c r="L49" i="9"/>
  <c r="M49" i="9"/>
  <c r="L50" i="9"/>
  <c r="M50" i="9"/>
  <c r="L51" i="9"/>
  <c r="M51"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AB11" i="10"/>
  <c r="AB12" i="10"/>
  <c r="AB13" i="10"/>
  <c r="AB14" i="10"/>
  <c r="AB15" i="10"/>
  <c r="AB16" i="10"/>
  <c r="AB17" i="10"/>
  <c r="AB18" i="10"/>
  <c r="AB19" i="10"/>
  <c r="AB20" i="10"/>
  <c r="AB21" i="10"/>
  <c r="AB22" i="10"/>
  <c r="AB23" i="10"/>
  <c r="AB24" i="10"/>
  <c r="W11" i="10"/>
  <c r="W12" i="10"/>
  <c r="W13" i="10"/>
  <c r="W14" i="10"/>
  <c r="W15" i="10"/>
  <c r="W16" i="10"/>
  <c r="W17" i="10"/>
  <c r="W18" i="10"/>
  <c r="W19" i="10"/>
  <c r="W20" i="10"/>
  <c r="W21" i="10"/>
  <c r="W22" i="10"/>
  <c r="W23" i="10"/>
  <c r="W24" i="10"/>
  <c r="L11" i="10"/>
  <c r="M11" i="10"/>
  <c r="L12" i="10"/>
  <c r="M12" i="10"/>
  <c r="L13" i="10"/>
  <c r="M13" i="10"/>
  <c r="L14" i="10"/>
  <c r="M14" i="10"/>
  <c r="L15" i="10"/>
  <c r="M15" i="10"/>
  <c r="L16" i="10"/>
  <c r="M16" i="10"/>
  <c r="L17" i="10"/>
  <c r="M17" i="10"/>
  <c r="L18" i="10"/>
  <c r="M18" i="10"/>
  <c r="L19" i="10"/>
  <c r="M19" i="10"/>
  <c r="L20" i="10"/>
  <c r="M20" i="10"/>
  <c r="L21" i="10"/>
  <c r="M21" i="10"/>
  <c r="L22" i="10"/>
  <c r="M22" i="10"/>
  <c r="L23" i="10"/>
  <c r="M23" i="10"/>
  <c r="L24" i="10"/>
  <c r="M24" i="10"/>
  <c r="J11" i="10"/>
  <c r="J12" i="10"/>
  <c r="J13" i="10"/>
  <c r="J14" i="10"/>
  <c r="J15" i="10"/>
  <c r="J16" i="10"/>
  <c r="J17" i="10"/>
  <c r="J18" i="10"/>
  <c r="J19" i="10"/>
  <c r="J20" i="10"/>
  <c r="J21" i="10"/>
  <c r="J22" i="10"/>
  <c r="J23" i="10"/>
  <c r="J24" i="10"/>
  <c r="G11" i="10"/>
  <c r="G12" i="10"/>
  <c r="G13" i="10"/>
  <c r="G14" i="10"/>
  <c r="G15" i="10"/>
  <c r="G16" i="10"/>
  <c r="G17" i="10"/>
  <c r="G18" i="10"/>
  <c r="G19" i="10"/>
  <c r="G20" i="10"/>
  <c r="G21" i="10"/>
  <c r="G22" i="10"/>
  <c r="G23" i="10"/>
  <c r="G24" i="10"/>
  <c r="AB11" i="11"/>
  <c r="AB12" i="11"/>
  <c r="AB13" i="11"/>
  <c r="AB14" i="11"/>
  <c r="AB15" i="11"/>
  <c r="AB16" i="11"/>
  <c r="AB17" i="11"/>
  <c r="AB18" i="11"/>
  <c r="AB19" i="11"/>
  <c r="AB20" i="11"/>
  <c r="AB21" i="11"/>
  <c r="AB22" i="11"/>
  <c r="AB23" i="11"/>
  <c r="AB24" i="11"/>
  <c r="AB25" i="11"/>
  <c r="AB26" i="11"/>
  <c r="AB27" i="11"/>
  <c r="AB28" i="11"/>
  <c r="AB29" i="11"/>
  <c r="AB30" i="11"/>
  <c r="AB31" i="11"/>
  <c r="AB32" i="11"/>
  <c r="AB33" i="11"/>
  <c r="AB34" i="11"/>
  <c r="AB35" i="11"/>
  <c r="AB36" i="11"/>
  <c r="AB37" i="11"/>
  <c r="AB38" i="11"/>
  <c r="AB39" i="11"/>
  <c r="AB40" i="11"/>
  <c r="AB41" i="11"/>
  <c r="AB42" i="11"/>
  <c r="AB43" i="11"/>
  <c r="AB44" i="11"/>
  <c r="AB45" i="11"/>
  <c r="AB46" i="11"/>
  <c r="AB47" i="11"/>
  <c r="AB48" i="11"/>
  <c r="AB49" i="11"/>
  <c r="AB50" i="11"/>
  <c r="AB51" i="11"/>
  <c r="AB52" i="11"/>
  <c r="AB53" i="11"/>
  <c r="AB54" i="11"/>
  <c r="AB55" i="11"/>
  <c r="W11" i="11"/>
  <c r="W12" i="11"/>
  <c r="W13" i="11"/>
  <c r="W14" i="11"/>
  <c r="W15" i="11"/>
  <c r="W16" i="11"/>
  <c r="W17" i="11"/>
  <c r="W18" i="11"/>
  <c r="W19" i="11"/>
  <c r="W20" i="11"/>
  <c r="W21" i="11"/>
  <c r="W22" i="11"/>
  <c r="W23" i="11"/>
  <c r="W24" i="11"/>
  <c r="W25" i="11"/>
  <c r="W26" i="11"/>
  <c r="W27" i="11"/>
  <c r="W28" i="11"/>
  <c r="W29" i="11"/>
  <c r="W30" i="11"/>
  <c r="W31" i="11"/>
  <c r="W32" i="11"/>
  <c r="W33" i="11"/>
  <c r="W34" i="11"/>
  <c r="W35" i="11"/>
  <c r="W36" i="11"/>
  <c r="W37" i="11"/>
  <c r="W38" i="11"/>
  <c r="W39" i="11"/>
  <c r="W40" i="11"/>
  <c r="W41" i="11"/>
  <c r="W42" i="11"/>
  <c r="W43" i="11"/>
  <c r="W44" i="11"/>
  <c r="W45" i="11"/>
  <c r="W46" i="11"/>
  <c r="W47" i="11"/>
  <c r="W48" i="11"/>
  <c r="W49" i="11"/>
  <c r="W50" i="11"/>
  <c r="W51" i="11"/>
  <c r="W52" i="11"/>
  <c r="W53" i="11"/>
  <c r="W54" i="11"/>
  <c r="W55" i="11"/>
  <c r="L11" i="11"/>
  <c r="M11" i="11"/>
  <c r="L12" i="11"/>
  <c r="M12" i="11"/>
  <c r="L13" i="11"/>
  <c r="M13" i="11"/>
  <c r="L14" i="11"/>
  <c r="M14" i="11"/>
  <c r="L15" i="11"/>
  <c r="M15" i="11"/>
  <c r="L16" i="11"/>
  <c r="M16" i="11"/>
  <c r="L17" i="11"/>
  <c r="M17" i="11"/>
  <c r="L18" i="11"/>
  <c r="M18" i="11"/>
  <c r="L19" i="11"/>
  <c r="M19" i="11"/>
  <c r="L20" i="11"/>
  <c r="M20" i="11"/>
  <c r="L21" i="11"/>
  <c r="M21" i="11"/>
  <c r="L22" i="11"/>
  <c r="M22" i="11"/>
  <c r="L23" i="11"/>
  <c r="M23" i="11"/>
  <c r="L24" i="11"/>
  <c r="M24" i="11"/>
  <c r="L25" i="11"/>
  <c r="M25" i="11"/>
  <c r="L26" i="11"/>
  <c r="M26" i="11"/>
  <c r="L27" i="11"/>
  <c r="M27" i="11"/>
  <c r="L28" i="11"/>
  <c r="M28" i="11"/>
  <c r="L29" i="11"/>
  <c r="M29" i="11"/>
  <c r="L30" i="11"/>
  <c r="M30" i="11"/>
  <c r="L31" i="11"/>
  <c r="M31" i="11"/>
  <c r="L32" i="11"/>
  <c r="M32" i="11"/>
  <c r="L33" i="11"/>
  <c r="M33" i="11"/>
  <c r="L34" i="11"/>
  <c r="M34" i="11"/>
  <c r="L35" i="11"/>
  <c r="M35" i="11"/>
  <c r="L36" i="11"/>
  <c r="M36" i="11"/>
  <c r="L37" i="11"/>
  <c r="M37" i="11"/>
  <c r="L38" i="11"/>
  <c r="M38" i="11"/>
  <c r="L39" i="11"/>
  <c r="M39" i="11"/>
  <c r="L40" i="11"/>
  <c r="M40" i="11"/>
  <c r="L41" i="11"/>
  <c r="M41" i="11"/>
  <c r="L42" i="11"/>
  <c r="M42" i="11"/>
  <c r="L43" i="11"/>
  <c r="M43" i="11"/>
  <c r="L44" i="11"/>
  <c r="M44" i="11"/>
  <c r="L45" i="11"/>
  <c r="M45" i="11"/>
  <c r="L46" i="11"/>
  <c r="M46" i="11"/>
  <c r="L47" i="11"/>
  <c r="M47" i="11"/>
  <c r="L48" i="11"/>
  <c r="M48" i="11"/>
  <c r="L49" i="11"/>
  <c r="M49" i="11"/>
  <c r="L50" i="11"/>
  <c r="M50" i="11"/>
  <c r="L51" i="11"/>
  <c r="M51" i="11"/>
  <c r="L52" i="11"/>
  <c r="M52" i="11"/>
  <c r="L53" i="11"/>
  <c r="M53" i="11"/>
  <c r="L54" i="11"/>
  <c r="M54" i="11"/>
  <c r="L55" i="11"/>
  <c r="M55"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AB42" i="12"/>
  <c r="W42" i="12"/>
  <c r="Q42" i="12"/>
  <c r="S42" i="12" s="1"/>
  <c r="M42" i="12"/>
  <c r="L42" i="12"/>
  <c r="J42" i="12"/>
  <c r="G42" i="12"/>
  <c r="AB31" i="12"/>
  <c r="W31" i="12"/>
  <c r="S31" i="12"/>
  <c r="R31" i="12"/>
  <c r="T31" i="12" s="1"/>
  <c r="U31" i="12" s="1"/>
  <c r="Q31" i="12"/>
  <c r="M31" i="12"/>
  <c r="L31" i="12"/>
  <c r="J31" i="12"/>
  <c r="G31" i="12"/>
  <c r="AB19" i="12"/>
  <c r="W19" i="12"/>
  <c r="Q19" i="12"/>
  <c r="S19" i="12" s="1"/>
  <c r="M19" i="12"/>
  <c r="L19" i="12"/>
  <c r="J19" i="12"/>
  <c r="G19" i="12"/>
  <c r="AB44" i="12"/>
  <c r="W44" i="12"/>
  <c r="Q44" i="12"/>
  <c r="S44" i="12" s="1"/>
  <c r="M44" i="12"/>
  <c r="L44" i="12"/>
  <c r="J44" i="12"/>
  <c r="G44" i="12"/>
  <c r="AB43" i="12"/>
  <c r="W43" i="12"/>
  <c r="Q43" i="12"/>
  <c r="S43" i="12" s="1"/>
  <c r="M43" i="12"/>
  <c r="L43" i="12"/>
  <c r="J43" i="12"/>
  <c r="G43" i="12"/>
  <c r="AB41" i="12"/>
  <c r="W41" i="12"/>
  <c r="Q41" i="12"/>
  <c r="S41" i="12" s="1"/>
  <c r="M41" i="12"/>
  <c r="L41" i="12"/>
  <c r="J41" i="12"/>
  <c r="G41" i="12"/>
  <c r="AB40" i="12"/>
  <c r="W40" i="12"/>
  <c r="Q40" i="12"/>
  <c r="S40" i="12" s="1"/>
  <c r="M40" i="12"/>
  <c r="L40" i="12"/>
  <c r="J40" i="12"/>
  <c r="G40" i="12"/>
  <c r="AB39" i="12"/>
  <c r="W39" i="12"/>
  <c r="S39" i="12"/>
  <c r="R39" i="12"/>
  <c r="T39" i="12" s="1"/>
  <c r="U39" i="12" s="1"/>
  <c r="Q39" i="12"/>
  <c r="M39" i="12"/>
  <c r="L39" i="12"/>
  <c r="J39" i="12"/>
  <c r="G39" i="12"/>
  <c r="AB38" i="12"/>
  <c r="W38" i="12"/>
  <c r="Q38" i="12"/>
  <c r="S38" i="12" s="1"/>
  <c r="M38" i="12"/>
  <c r="L38" i="12"/>
  <c r="J38" i="12"/>
  <c r="G38" i="12"/>
  <c r="AB37" i="12"/>
  <c r="W37" i="12"/>
  <c r="Q37" i="12"/>
  <c r="S37" i="12" s="1"/>
  <c r="M37" i="12"/>
  <c r="L37" i="12"/>
  <c r="J37" i="12"/>
  <c r="G37" i="12"/>
  <c r="AB36" i="12"/>
  <c r="W36" i="12"/>
  <c r="Q36" i="12"/>
  <c r="S36" i="12" s="1"/>
  <c r="M36" i="12"/>
  <c r="L36" i="12"/>
  <c r="J36" i="12"/>
  <c r="G36" i="12"/>
  <c r="AB35" i="12"/>
  <c r="W35" i="12"/>
  <c r="Q35" i="12"/>
  <c r="S35" i="12" s="1"/>
  <c r="M35" i="12"/>
  <c r="L35" i="12"/>
  <c r="J35" i="12"/>
  <c r="G35" i="12"/>
  <c r="AB34" i="12"/>
  <c r="W34" i="12"/>
  <c r="R34" i="12"/>
  <c r="T34" i="12" s="1"/>
  <c r="U34" i="12" s="1"/>
  <c r="Q34" i="12"/>
  <c r="S34" i="12" s="1"/>
  <c r="M34" i="12"/>
  <c r="L34" i="12"/>
  <c r="J34" i="12"/>
  <c r="G34" i="12"/>
  <c r="AB33" i="12"/>
  <c r="W33" i="12"/>
  <c r="Q33" i="12"/>
  <c r="S33" i="12" s="1"/>
  <c r="M33" i="12"/>
  <c r="L33" i="12"/>
  <c r="J33" i="12"/>
  <c r="G33" i="12"/>
  <c r="AB32" i="12"/>
  <c r="W32" i="12"/>
  <c r="Q32" i="12"/>
  <c r="S32" i="12" s="1"/>
  <c r="M32" i="12"/>
  <c r="L32" i="12"/>
  <c r="J32" i="12"/>
  <c r="G32" i="12"/>
  <c r="AB30" i="12"/>
  <c r="W30" i="12"/>
  <c r="S30" i="12"/>
  <c r="Q30" i="12"/>
  <c r="R30" i="12" s="1"/>
  <c r="T30" i="12" s="1"/>
  <c r="U30" i="12" s="1"/>
  <c r="M30" i="12"/>
  <c r="L30" i="12"/>
  <c r="J30" i="12"/>
  <c r="G30" i="12"/>
  <c r="AB29" i="12"/>
  <c r="W29" i="12"/>
  <c r="Q29" i="12"/>
  <c r="S29" i="12" s="1"/>
  <c r="M29" i="12"/>
  <c r="L29" i="12"/>
  <c r="J29" i="12"/>
  <c r="G29" i="12"/>
  <c r="AB28" i="12"/>
  <c r="W28" i="12"/>
  <c r="Q28" i="12"/>
  <c r="S28" i="12" s="1"/>
  <c r="M28" i="12"/>
  <c r="L28" i="12"/>
  <c r="J28" i="12"/>
  <c r="G28" i="12"/>
  <c r="AB27" i="12"/>
  <c r="W27" i="12"/>
  <c r="Q27" i="12"/>
  <c r="S27" i="12" s="1"/>
  <c r="M27" i="12"/>
  <c r="L27" i="12"/>
  <c r="J27" i="12"/>
  <c r="G27" i="12"/>
  <c r="AB26" i="12"/>
  <c r="W26" i="12"/>
  <c r="S26" i="12"/>
  <c r="Q26" i="12"/>
  <c r="R26" i="12" s="1"/>
  <c r="T26" i="12" s="1"/>
  <c r="U26" i="12" s="1"/>
  <c r="M26" i="12"/>
  <c r="L26" i="12"/>
  <c r="J26" i="12"/>
  <c r="G26" i="12"/>
  <c r="AB25" i="12"/>
  <c r="W25" i="12"/>
  <c r="S25" i="12"/>
  <c r="R25" i="12"/>
  <c r="T25" i="12" s="1"/>
  <c r="U25" i="12" s="1"/>
  <c r="Q25" i="12"/>
  <c r="M25" i="12"/>
  <c r="L25" i="12"/>
  <c r="J25" i="12"/>
  <c r="G25" i="12"/>
  <c r="AB24" i="12"/>
  <c r="W24" i="12"/>
  <c r="Q24" i="12"/>
  <c r="S24" i="12" s="1"/>
  <c r="M24" i="12"/>
  <c r="L24" i="12"/>
  <c r="J24" i="12"/>
  <c r="G24" i="12"/>
  <c r="AB23" i="12"/>
  <c r="W23" i="12"/>
  <c r="Q23" i="12"/>
  <c r="S23" i="12" s="1"/>
  <c r="M23" i="12"/>
  <c r="L23" i="12"/>
  <c r="J23" i="12"/>
  <c r="G23" i="12"/>
  <c r="AB22" i="12"/>
  <c r="W22" i="12"/>
  <c r="S22" i="12"/>
  <c r="Q22" i="12"/>
  <c r="R22" i="12" s="1"/>
  <c r="T22" i="12" s="1"/>
  <c r="U22" i="12" s="1"/>
  <c r="M22" i="12"/>
  <c r="L22" i="12"/>
  <c r="J22" i="12"/>
  <c r="G22" i="12"/>
  <c r="AB21" i="12"/>
  <c r="W21" i="12"/>
  <c r="S21" i="12"/>
  <c r="R21" i="12"/>
  <c r="T21" i="12" s="1"/>
  <c r="U21" i="12" s="1"/>
  <c r="Q21" i="12"/>
  <c r="M21" i="12"/>
  <c r="L21" i="12"/>
  <c r="J21" i="12"/>
  <c r="G21" i="12"/>
  <c r="AB20" i="12"/>
  <c r="W20" i="12"/>
  <c r="Q20" i="12"/>
  <c r="S20" i="12" s="1"/>
  <c r="M20" i="12"/>
  <c r="L20" i="12"/>
  <c r="J20" i="12"/>
  <c r="G20" i="12"/>
  <c r="AB18" i="12"/>
  <c r="W18" i="12"/>
  <c r="T18" i="12"/>
  <c r="U18" i="12" s="1"/>
  <c r="R18" i="12"/>
  <c r="Q18" i="12"/>
  <c r="S18" i="12" s="1"/>
  <c r="M18" i="12"/>
  <c r="L18" i="12"/>
  <c r="J18" i="12"/>
  <c r="G18" i="12"/>
  <c r="AB17" i="12"/>
  <c r="W17" i="12"/>
  <c r="S17" i="12"/>
  <c r="Q17" i="12"/>
  <c r="R17" i="12" s="1"/>
  <c r="T17" i="12" s="1"/>
  <c r="U17" i="12" s="1"/>
  <c r="M17" i="12"/>
  <c r="L17" i="12"/>
  <c r="J17" i="12"/>
  <c r="G17" i="12"/>
  <c r="AB16" i="12"/>
  <c r="W16" i="12"/>
  <c r="S16" i="12"/>
  <c r="R16" i="12"/>
  <c r="T16" i="12" s="1"/>
  <c r="U16" i="12" s="1"/>
  <c r="Q16" i="12"/>
  <c r="M16" i="12"/>
  <c r="L16" i="12"/>
  <c r="J16" i="12"/>
  <c r="G16" i="12"/>
  <c r="AB15" i="12"/>
  <c r="W15" i="12"/>
  <c r="Q15" i="12"/>
  <c r="S15" i="12" s="1"/>
  <c r="M15" i="12"/>
  <c r="L15" i="12"/>
  <c r="J15" i="12"/>
  <c r="G15" i="12"/>
  <c r="AB14" i="12"/>
  <c r="W14" i="12"/>
  <c r="T14" i="12"/>
  <c r="U14" i="12" s="1"/>
  <c r="R14" i="12"/>
  <c r="Q14" i="12"/>
  <c r="S14" i="12" s="1"/>
  <c r="M14" i="12"/>
  <c r="L14" i="12"/>
  <c r="J14" i="12"/>
  <c r="G14" i="12"/>
  <c r="AB13" i="12"/>
  <c r="W13" i="12"/>
  <c r="S13" i="12"/>
  <c r="Q13" i="12"/>
  <c r="R13" i="12" s="1"/>
  <c r="T13" i="12" s="1"/>
  <c r="U13" i="12" s="1"/>
  <c r="M13" i="12"/>
  <c r="L13" i="12"/>
  <c r="J13" i="12"/>
  <c r="G13" i="12"/>
  <c r="AB12" i="12"/>
  <c r="W12" i="12"/>
  <c r="Q12" i="12"/>
  <c r="S12" i="12" s="1"/>
  <c r="M12" i="12"/>
  <c r="L12" i="12"/>
  <c r="J12" i="12"/>
  <c r="G12" i="12"/>
  <c r="AB11" i="12"/>
  <c r="W11" i="12"/>
  <c r="Q11" i="12"/>
  <c r="S11" i="12" s="1"/>
  <c r="M11" i="12"/>
  <c r="L11" i="12"/>
  <c r="J11" i="12"/>
  <c r="G11" i="12"/>
  <c r="D11" i="12"/>
  <c r="C11" i="12"/>
  <c r="R37" i="11"/>
  <c r="T37" i="11" s="1"/>
  <c r="U37" i="11" s="1"/>
  <c r="Q37" i="11"/>
  <c r="S37" i="11" s="1"/>
  <c r="Q36" i="11"/>
  <c r="S36" i="11" s="1"/>
  <c r="Q35" i="11"/>
  <c r="S35" i="11" s="1"/>
  <c r="Q34" i="11"/>
  <c r="S34" i="11" s="1"/>
  <c r="Q33" i="11"/>
  <c r="S33" i="11" s="1"/>
  <c r="S32" i="11"/>
  <c r="R32" i="11"/>
  <c r="T32" i="11" s="1"/>
  <c r="U32" i="11" s="1"/>
  <c r="Q32" i="11"/>
  <c r="R31" i="11"/>
  <c r="T31" i="11" s="1"/>
  <c r="U31" i="11" s="1"/>
  <c r="Q31" i="11"/>
  <c r="S31" i="11" s="1"/>
  <c r="Q30" i="11"/>
  <c r="S30" i="11" s="1"/>
  <c r="Q29" i="11"/>
  <c r="S29" i="11" s="1"/>
  <c r="Q28" i="11"/>
  <c r="S28" i="11" s="1"/>
  <c r="Q27" i="11"/>
  <c r="S27" i="11" s="1"/>
  <c r="Q26" i="11"/>
  <c r="S26" i="11" s="1"/>
  <c r="Q25" i="11"/>
  <c r="S25" i="11" s="1"/>
  <c r="R24" i="11"/>
  <c r="T24" i="11" s="1"/>
  <c r="U24" i="11" s="1"/>
  <c r="Q24" i="11"/>
  <c r="S24" i="11" s="1"/>
  <c r="Q23" i="11"/>
  <c r="R23" i="11" s="1"/>
  <c r="T23" i="11" s="1"/>
  <c r="U23" i="11" s="1"/>
  <c r="Q22" i="11"/>
  <c r="S22" i="11" s="1"/>
  <c r="D22" i="11"/>
  <c r="C22" i="11"/>
  <c r="Q19" i="11"/>
  <c r="R19" i="11" s="1"/>
  <c r="T19" i="11" s="1"/>
  <c r="U19" i="11" s="1"/>
  <c r="Q55" i="11"/>
  <c r="S55" i="11" s="1"/>
  <c r="Q54" i="11"/>
  <c r="S54" i="11" s="1"/>
  <c r="Q53" i="11"/>
  <c r="S53" i="11" s="1"/>
  <c r="Q52" i="11"/>
  <c r="S52" i="11" s="1"/>
  <c r="Q51" i="11"/>
  <c r="S51" i="11" s="1"/>
  <c r="Q50" i="11"/>
  <c r="R50" i="11" s="1"/>
  <c r="T50" i="11" s="1"/>
  <c r="U50" i="11" s="1"/>
  <c r="Q49" i="11"/>
  <c r="S49" i="11" s="1"/>
  <c r="R48" i="11"/>
  <c r="T48" i="11" s="1"/>
  <c r="U48" i="11" s="1"/>
  <c r="Q48" i="11"/>
  <c r="S48" i="11" s="1"/>
  <c r="Q47" i="11"/>
  <c r="S47" i="11" s="1"/>
  <c r="Q46" i="11"/>
  <c r="R46" i="11" s="1"/>
  <c r="T46" i="11" s="1"/>
  <c r="U46" i="11" s="1"/>
  <c r="Q45" i="11"/>
  <c r="S45" i="11" s="1"/>
  <c r="Q44" i="11"/>
  <c r="S44" i="11" s="1"/>
  <c r="Q43" i="11"/>
  <c r="S43" i="11" s="1"/>
  <c r="Q42" i="11"/>
  <c r="S42" i="11" s="1"/>
  <c r="Q41" i="11"/>
  <c r="S41" i="11" s="1"/>
  <c r="Q40" i="11"/>
  <c r="S40" i="11" s="1"/>
  <c r="Q39" i="11"/>
  <c r="S39" i="11" s="1"/>
  <c r="Q38" i="11"/>
  <c r="S38" i="11" s="1"/>
  <c r="Q21" i="11"/>
  <c r="S21" i="11" s="1"/>
  <c r="Q20" i="11"/>
  <c r="S20" i="11" s="1"/>
  <c r="Q18" i="11"/>
  <c r="R18" i="11" s="1"/>
  <c r="T18" i="11" s="1"/>
  <c r="U18" i="11" s="1"/>
  <c r="Q17" i="11"/>
  <c r="S17" i="11" s="1"/>
  <c r="Q16" i="11"/>
  <c r="S16" i="11" s="1"/>
  <c r="Q15" i="11"/>
  <c r="R15" i="11" s="1"/>
  <c r="T15" i="11" s="1"/>
  <c r="U15" i="11" s="1"/>
  <c r="Q14" i="11"/>
  <c r="R14" i="11" s="1"/>
  <c r="T14" i="11" s="1"/>
  <c r="U14" i="11" s="1"/>
  <c r="Q13" i="11"/>
  <c r="S13" i="11" s="1"/>
  <c r="Q12" i="11"/>
  <c r="S12" i="11" s="1"/>
  <c r="Q11" i="11"/>
  <c r="R11" i="11" s="1"/>
  <c r="T11" i="11" s="1"/>
  <c r="U11" i="11" s="1"/>
  <c r="D11" i="11"/>
  <c r="C11" i="11"/>
  <c r="AB45" i="12"/>
  <c r="W45" i="12"/>
  <c r="Q45" i="12"/>
  <c r="S45" i="12" s="1"/>
  <c r="M45" i="12"/>
  <c r="L45" i="12"/>
  <c r="J45" i="12"/>
  <c r="G45" i="12"/>
  <c r="D45" i="12"/>
  <c r="C45" i="12"/>
  <c r="R33" i="11" l="1"/>
  <c r="T33" i="11" s="1"/>
  <c r="U33" i="11" s="1"/>
  <c r="R36" i="11"/>
  <c r="T36" i="11" s="1"/>
  <c r="U36" i="11" s="1"/>
  <c r="R42" i="12"/>
  <c r="T42" i="12" s="1"/>
  <c r="U42" i="12" s="1"/>
  <c r="R12" i="12"/>
  <c r="T12" i="12" s="1"/>
  <c r="U12" i="12" s="1"/>
  <c r="R29" i="12"/>
  <c r="T29" i="12" s="1"/>
  <c r="U29" i="12" s="1"/>
  <c r="R35" i="12"/>
  <c r="T35" i="12" s="1"/>
  <c r="U35" i="12" s="1"/>
  <c r="R38" i="12"/>
  <c r="T38" i="12" s="1"/>
  <c r="U38" i="12" s="1"/>
  <c r="R43" i="12"/>
  <c r="T43" i="12" s="1"/>
  <c r="U43" i="12" s="1"/>
  <c r="R44" i="12"/>
  <c r="T44" i="12" s="1"/>
  <c r="U44" i="12" s="1"/>
  <c r="R45" i="12"/>
  <c r="T45" i="12" s="1"/>
  <c r="U45" i="12" s="1"/>
  <c r="R19" i="12"/>
  <c r="T19" i="12" s="1"/>
  <c r="U19" i="12" s="1"/>
  <c r="R11" i="12"/>
  <c r="T11" i="12" s="1"/>
  <c r="U11" i="12" s="1"/>
  <c r="R15" i="12"/>
  <c r="T15" i="12" s="1"/>
  <c r="U15" i="12" s="1"/>
  <c r="R20" i="12"/>
  <c r="T20" i="12" s="1"/>
  <c r="U20" i="12" s="1"/>
  <c r="R24" i="12"/>
  <c r="T24" i="12" s="1"/>
  <c r="U24" i="12" s="1"/>
  <c r="R28" i="12"/>
  <c r="T28" i="12" s="1"/>
  <c r="U28" i="12" s="1"/>
  <c r="R33" i="12"/>
  <c r="T33" i="12" s="1"/>
  <c r="U33" i="12" s="1"/>
  <c r="R37" i="12"/>
  <c r="T37" i="12" s="1"/>
  <c r="U37" i="12" s="1"/>
  <c r="R41" i="12"/>
  <c r="T41" i="12" s="1"/>
  <c r="U41" i="12" s="1"/>
  <c r="R23" i="12"/>
  <c r="T23" i="12" s="1"/>
  <c r="U23" i="12" s="1"/>
  <c r="R27" i="12"/>
  <c r="T27" i="12" s="1"/>
  <c r="U27" i="12" s="1"/>
  <c r="R32" i="12"/>
  <c r="T32" i="12" s="1"/>
  <c r="U32" i="12" s="1"/>
  <c r="R36" i="12"/>
  <c r="T36" i="12" s="1"/>
  <c r="U36" i="12" s="1"/>
  <c r="R40" i="12"/>
  <c r="T40" i="12" s="1"/>
  <c r="U40" i="12" s="1"/>
  <c r="R25" i="11"/>
  <c r="T25" i="11" s="1"/>
  <c r="U25" i="11" s="1"/>
  <c r="R28" i="11"/>
  <c r="T28" i="11" s="1"/>
  <c r="U28" i="11" s="1"/>
  <c r="R29" i="11"/>
  <c r="T29" i="11" s="1"/>
  <c r="U29" i="11" s="1"/>
  <c r="S15" i="11"/>
  <c r="R27" i="11"/>
  <c r="T27" i="11" s="1"/>
  <c r="U27" i="11" s="1"/>
  <c r="R35" i="11"/>
  <c r="T35" i="11" s="1"/>
  <c r="U35" i="11" s="1"/>
  <c r="R22" i="11"/>
  <c r="T22" i="11" s="1"/>
  <c r="U22" i="11" s="1"/>
  <c r="S23" i="11"/>
  <c r="R26" i="11"/>
  <c r="T26" i="11" s="1"/>
  <c r="U26" i="11" s="1"/>
  <c r="R30" i="11"/>
  <c r="T30" i="11" s="1"/>
  <c r="U30" i="11" s="1"/>
  <c r="R34" i="11"/>
  <c r="T34" i="11" s="1"/>
  <c r="U34" i="11" s="1"/>
  <c r="S14" i="11"/>
  <c r="S11" i="11"/>
  <c r="S18" i="11"/>
  <c r="R20" i="11"/>
  <c r="T20" i="11" s="1"/>
  <c r="U20" i="11" s="1"/>
  <c r="R39" i="11"/>
  <c r="T39" i="11" s="1"/>
  <c r="U39" i="11" s="1"/>
  <c r="R44" i="11"/>
  <c r="T44" i="11" s="1"/>
  <c r="U44" i="11" s="1"/>
  <c r="R47" i="11"/>
  <c r="T47" i="11" s="1"/>
  <c r="U47" i="11" s="1"/>
  <c r="R51" i="11"/>
  <c r="T51" i="11" s="1"/>
  <c r="U51" i="11" s="1"/>
  <c r="R52" i="11"/>
  <c r="T52" i="11" s="1"/>
  <c r="U52" i="11" s="1"/>
  <c r="R40" i="11"/>
  <c r="T40" i="11" s="1"/>
  <c r="U40" i="11" s="1"/>
  <c r="R43" i="11"/>
  <c r="T43" i="11" s="1"/>
  <c r="U43" i="11" s="1"/>
  <c r="R54" i="11"/>
  <c r="T54" i="11" s="1"/>
  <c r="U54" i="11" s="1"/>
  <c r="R55" i="11"/>
  <c r="T55" i="11" s="1"/>
  <c r="U55" i="11" s="1"/>
  <c r="S19" i="11"/>
  <c r="R13" i="11"/>
  <c r="T13" i="11" s="1"/>
  <c r="U13" i="11" s="1"/>
  <c r="R17" i="11"/>
  <c r="T17" i="11" s="1"/>
  <c r="U17" i="11" s="1"/>
  <c r="R38" i="11"/>
  <c r="T38" i="11" s="1"/>
  <c r="U38" i="11" s="1"/>
  <c r="R42" i="11"/>
  <c r="T42" i="11" s="1"/>
  <c r="U42" i="11" s="1"/>
  <c r="R12" i="11"/>
  <c r="T12" i="11" s="1"/>
  <c r="U12" i="11" s="1"/>
  <c r="R16" i="11"/>
  <c r="T16" i="11" s="1"/>
  <c r="U16" i="11" s="1"/>
  <c r="R21" i="11"/>
  <c r="T21" i="11" s="1"/>
  <c r="U21" i="11" s="1"/>
  <c r="R41" i="11"/>
  <c r="T41" i="11" s="1"/>
  <c r="U41" i="11" s="1"/>
  <c r="R45" i="11"/>
  <c r="T45" i="11" s="1"/>
  <c r="U45" i="11" s="1"/>
  <c r="S46" i="11"/>
  <c r="R49" i="11"/>
  <c r="T49" i="11" s="1"/>
  <c r="U49" i="11" s="1"/>
  <c r="S50" i="11"/>
  <c r="R53" i="11"/>
  <c r="T53" i="11" s="1"/>
  <c r="U53" i="11" s="1"/>
  <c r="Q22" i="10" l="1"/>
  <c r="S22" i="10" s="1"/>
  <c r="S24" i="10"/>
  <c r="Q24" i="10"/>
  <c r="R24" i="10" s="1"/>
  <c r="T24" i="10" s="1"/>
  <c r="U24" i="10" s="1"/>
  <c r="Q23" i="10"/>
  <c r="S23" i="10" s="1"/>
  <c r="R21" i="10"/>
  <c r="T21" i="10" s="1"/>
  <c r="U21" i="10" s="1"/>
  <c r="Q21" i="10"/>
  <c r="S21" i="10" s="1"/>
  <c r="Q20" i="10"/>
  <c r="S20" i="10" s="1"/>
  <c r="Q19" i="10"/>
  <c r="S19" i="10" s="1"/>
  <c r="R18" i="10"/>
  <c r="T18" i="10" s="1"/>
  <c r="U18" i="10" s="1"/>
  <c r="Q18" i="10"/>
  <c r="S18" i="10" s="1"/>
  <c r="Q17" i="10"/>
  <c r="S17" i="10" s="1"/>
  <c r="Q16" i="10"/>
  <c r="S16" i="10" s="1"/>
  <c r="S15" i="10"/>
  <c r="Q15" i="10"/>
  <c r="R15" i="10" s="1"/>
  <c r="T15" i="10" s="1"/>
  <c r="U15" i="10" s="1"/>
  <c r="S14" i="10"/>
  <c r="R14" i="10"/>
  <c r="T14" i="10" s="1"/>
  <c r="U14" i="10" s="1"/>
  <c r="Q14" i="10"/>
  <c r="Q13" i="10"/>
  <c r="S13" i="10" s="1"/>
  <c r="Q12" i="10"/>
  <c r="S12" i="10" s="1"/>
  <c r="Q11" i="10"/>
  <c r="S11" i="10" s="1"/>
  <c r="S49" i="9"/>
  <c r="R49" i="9"/>
  <c r="T49" i="9" s="1"/>
  <c r="U49" i="9" s="1"/>
  <c r="Q49" i="9"/>
  <c r="Q21" i="9"/>
  <c r="S21" i="9" s="1"/>
  <c r="Q51" i="9"/>
  <c r="S51" i="9" s="1"/>
  <c r="R50" i="9"/>
  <c r="T50" i="9" s="1"/>
  <c r="U50" i="9" s="1"/>
  <c r="Q50" i="9"/>
  <c r="S50" i="9" s="1"/>
  <c r="Q48" i="9"/>
  <c r="S48" i="9" s="1"/>
  <c r="Q47" i="9"/>
  <c r="S47" i="9" s="1"/>
  <c r="S46" i="9"/>
  <c r="Q46" i="9"/>
  <c r="R46" i="9" s="1"/>
  <c r="T46" i="9" s="1"/>
  <c r="U46" i="9" s="1"/>
  <c r="Q45" i="9"/>
  <c r="S45" i="9" s="1"/>
  <c r="Q44" i="9"/>
  <c r="S44" i="9" s="1"/>
  <c r="S43" i="9"/>
  <c r="Q43" i="9"/>
  <c r="R43" i="9" s="1"/>
  <c r="T43" i="9" s="1"/>
  <c r="U43" i="9" s="1"/>
  <c r="Q42" i="9"/>
  <c r="S42" i="9" s="1"/>
  <c r="Q41" i="9"/>
  <c r="R41" i="9" s="1"/>
  <c r="T41" i="9" s="1"/>
  <c r="U41" i="9" s="1"/>
  <c r="Q40" i="9"/>
  <c r="S40" i="9" s="1"/>
  <c r="S39" i="9"/>
  <c r="Q39" i="9"/>
  <c r="R39" i="9" s="1"/>
  <c r="T39" i="9" s="1"/>
  <c r="U39" i="9" s="1"/>
  <c r="S38" i="9"/>
  <c r="R38" i="9"/>
  <c r="T38" i="9" s="1"/>
  <c r="U38" i="9" s="1"/>
  <c r="Q38" i="9"/>
  <c r="Q37" i="9"/>
  <c r="R37" i="9" s="1"/>
  <c r="T37" i="9" s="1"/>
  <c r="U37" i="9" s="1"/>
  <c r="Q36" i="9"/>
  <c r="S36" i="9" s="1"/>
  <c r="S35" i="9"/>
  <c r="Q35" i="9"/>
  <c r="R35" i="9" s="1"/>
  <c r="T35" i="9" s="1"/>
  <c r="U35" i="9" s="1"/>
  <c r="S34" i="9"/>
  <c r="R34" i="9"/>
  <c r="T34" i="9" s="1"/>
  <c r="U34" i="9" s="1"/>
  <c r="Q34" i="9"/>
  <c r="Q33" i="9"/>
  <c r="R33" i="9" s="1"/>
  <c r="T33" i="9" s="1"/>
  <c r="U33" i="9" s="1"/>
  <c r="Q32" i="9"/>
  <c r="S32" i="9" s="1"/>
  <c r="Q31" i="9"/>
  <c r="R31" i="9" s="1"/>
  <c r="T31" i="9" s="1"/>
  <c r="U31" i="9" s="1"/>
  <c r="R30" i="9"/>
  <c r="T30" i="9" s="1"/>
  <c r="U30" i="9" s="1"/>
  <c r="Q30" i="9"/>
  <c r="S30" i="9" s="1"/>
  <c r="Q29" i="9"/>
  <c r="R29" i="9" s="1"/>
  <c r="T29" i="9" s="1"/>
  <c r="U29" i="9" s="1"/>
  <c r="Q28" i="9"/>
  <c r="S28" i="9" s="1"/>
  <c r="S27" i="9"/>
  <c r="Q27" i="9"/>
  <c r="R27" i="9" s="1"/>
  <c r="T27" i="9" s="1"/>
  <c r="U27" i="9" s="1"/>
  <c r="Q26" i="9"/>
  <c r="S26" i="9" s="1"/>
  <c r="Q25" i="9"/>
  <c r="R25" i="9" s="1"/>
  <c r="T25" i="9" s="1"/>
  <c r="U25" i="9" s="1"/>
  <c r="Q24" i="9"/>
  <c r="S24" i="9" s="1"/>
  <c r="Q23" i="9"/>
  <c r="S23" i="9" s="1"/>
  <c r="R22" i="9"/>
  <c r="T22" i="9" s="1"/>
  <c r="U22" i="9" s="1"/>
  <c r="Q22" i="9"/>
  <c r="S22" i="9" s="1"/>
  <c r="Q20" i="9"/>
  <c r="R20" i="9" s="1"/>
  <c r="T20" i="9" s="1"/>
  <c r="U20" i="9" s="1"/>
  <c r="Q19" i="9"/>
  <c r="S19" i="9" s="1"/>
  <c r="R18" i="9"/>
  <c r="T18" i="9" s="1"/>
  <c r="U18" i="9" s="1"/>
  <c r="Q18" i="9"/>
  <c r="S18" i="9" s="1"/>
  <c r="S17" i="9"/>
  <c r="Q17" i="9"/>
  <c r="R17" i="9" s="1"/>
  <c r="T17" i="9" s="1"/>
  <c r="U17" i="9" s="1"/>
  <c r="Q16" i="9"/>
  <c r="R16" i="9" s="1"/>
  <c r="T16" i="9" s="1"/>
  <c r="U16" i="9" s="1"/>
  <c r="Q15" i="9"/>
  <c r="S15" i="9" s="1"/>
  <c r="S14" i="9"/>
  <c r="Q14" i="9"/>
  <c r="R14" i="9" s="1"/>
  <c r="T14" i="9" s="1"/>
  <c r="U14" i="9" s="1"/>
  <c r="R13" i="9"/>
  <c r="T13" i="9" s="1"/>
  <c r="U13" i="9" s="1"/>
  <c r="Q13" i="9"/>
  <c r="S13" i="9" s="1"/>
  <c r="Q12" i="9"/>
  <c r="S12" i="9" s="1"/>
  <c r="Q11" i="9"/>
  <c r="S11" i="9" s="1"/>
  <c r="D11" i="9"/>
  <c r="C11" i="9"/>
  <c r="R13" i="10" l="1"/>
  <c r="T13" i="10" s="1"/>
  <c r="U13" i="10" s="1"/>
  <c r="R17" i="10"/>
  <c r="T17" i="10" s="1"/>
  <c r="U17" i="10" s="1"/>
  <c r="R23" i="10"/>
  <c r="T23" i="10" s="1"/>
  <c r="U23" i="10" s="1"/>
  <c r="R22" i="10"/>
  <c r="T22" i="10" s="1"/>
  <c r="U22" i="10" s="1"/>
  <c r="R11" i="10"/>
  <c r="T11" i="10" s="1"/>
  <c r="U11" i="10" s="1"/>
  <c r="R19" i="10"/>
  <c r="T19" i="10" s="1"/>
  <c r="U19" i="10" s="1"/>
  <c r="R12" i="10"/>
  <c r="T12" i="10" s="1"/>
  <c r="U12" i="10" s="1"/>
  <c r="R16" i="10"/>
  <c r="T16" i="10" s="1"/>
  <c r="U16" i="10" s="1"/>
  <c r="R20" i="10"/>
  <c r="T20" i="10" s="1"/>
  <c r="U20" i="10" s="1"/>
  <c r="R23" i="9"/>
  <c r="T23" i="9" s="1"/>
  <c r="U23" i="9" s="1"/>
  <c r="R26" i="9"/>
  <c r="T26" i="9" s="1"/>
  <c r="U26" i="9" s="1"/>
  <c r="S31" i="9"/>
  <c r="R42" i="9"/>
  <c r="T42" i="9" s="1"/>
  <c r="U42" i="9" s="1"/>
  <c r="R45" i="9"/>
  <c r="T45" i="9" s="1"/>
  <c r="U45" i="9" s="1"/>
  <c r="R51" i="9"/>
  <c r="T51" i="9" s="1"/>
  <c r="U51" i="9" s="1"/>
  <c r="R21" i="9"/>
  <c r="T21" i="9" s="1"/>
  <c r="U21" i="9" s="1"/>
  <c r="R12" i="9"/>
  <c r="T12" i="9" s="1"/>
  <c r="U12" i="9" s="1"/>
  <c r="R11" i="9"/>
  <c r="T11" i="9" s="1"/>
  <c r="U11" i="9" s="1"/>
  <c r="R15" i="9"/>
  <c r="T15" i="9" s="1"/>
  <c r="U15" i="9" s="1"/>
  <c r="S16" i="9"/>
  <c r="R19" i="9"/>
  <c r="T19" i="9" s="1"/>
  <c r="U19" i="9" s="1"/>
  <c r="S20" i="9"/>
  <c r="R24" i="9"/>
  <c r="T24" i="9" s="1"/>
  <c r="U24" i="9" s="1"/>
  <c r="S25" i="9"/>
  <c r="R28" i="9"/>
  <c r="T28" i="9" s="1"/>
  <c r="U28" i="9" s="1"/>
  <c r="S29" i="9"/>
  <c r="R32" i="9"/>
  <c r="T32" i="9" s="1"/>
  <c r="U32" i="9" s="1"/>
  <c r="S33" i="9"/>
  <c r="R36" i="9"/>
  <c r="T36" i="9" s="1"/>
  <c r="U36" i="9" s="1"/>
  <c r="S37" i="9"/>
  <c r="R40" i="9"/>
  <c r="T40" i="9" s="1"/>
  <c r="U40" i="9" s="1"/>
  <c r="S41" i="9"/>
  <c r="R44" i="9"/>
  <c r="T44" i="9" s="1"/>
  <c r="U44" i="9" s="1"/>
  <c r="R48" i="9"/>
  <c r="T48" i="9" s="1"/>
  <c r="U48" i="9" s="1"/>
  <c r="R47" i="9"/>
  <c r="T47" i="9" s="1"/>
  <c r="U47" i="9" s="1"/>
  <c r="Q18" i="7" l="1"/>
  <c r="S18" i="7" s="1"/>
  <c r="AB56" i="11"/>
  <c r="W56" i="11"/>
  <c r="Q56" i="11"/>
  <c r="S56" i="11" s="1"/>
  <c r="M56" i="11"/>
  <c r="L56" i="11"/>
  <c r="J56" i="11"/>
  <c r="G56" i="11"/>
  <c r="D56" i="11"/>
  <c r="C56" i="11"/>
  <c r="AB36" i="8"/>
  <c r="W36" i="8"/>
  <c r="S36" i="8"/>
  <c r="Q36" i="8"/>
  <c r="R36" i="8" s="1"/>
  <c r="T36" i="8" s="1"/>
  <c r="U36" i="8" s="1"/>
  <c r="M36" i="8"/>
  <c r="L36" i="8"/>
  <c r="J36" i="8"/>
  <c r="G36" i="8"/>
  <c r="AB35" i="8"/>
  <c r="W35" i="8"/>
  <c r="Q35" i="8"/>
  <c r="R35" i="8" s="1"/>
  <c r="T35" i="8" s="1"/>
  <c r="U35" i="8" s="1"/>
  <c r="M35" i="8"/>
  <c r="L35" i="8"/>
  <c r="J35" i="8"/>
  <c r="G35" i="8"/>
  <c r="AB34" i="8"/>
  <c r="W34" i="8"/>
  <c r="Q34" i="8"/>
  <c r="S34" i="8" s="1"/>
  <c r="M34" i="8"/>
  <c r="L34" i="8"/>
  <c r="J34" i="8"/>
  <c r="G34" i="8"/>
  <c r="AB33" i="8"/>
  <c r="W33" i="8"/>
  <c r="Q33" i="8"/>
  <c r="S33" i="8" s="1"/>
  <c r="M33" i="8"/>
  <c r="L33" i="8"/>
  <c r="J33" i="8"/>
  <c r="G33" i="8"/>
  <c r="AB32" i="8"/>
  <c r="W32" i="8"/>
  <c r="T32" i="8"/>
  <c r="U32" i="8" s="1"/>
  <c r="R32" i="8"/>
  <c r="Q32" i="8"/>
  <c r="S32" i="8" s="1"/>
  <c r="M32" i="8"/>
  <c r="L32" i="8"/>
  <c r="J32" i="8"/>
  <c r="G32" i="8"/>
  <c r="AB31" i="8"/>
  <c r="W31" i="8"/>
  <c r="S31" i="8"/>
  <c r="Q31" i="8"/>
  <c r="R31" i="8" s="1"/>
  <c r="T31" i="8" s="1"/>
  <c r="U31" i="8" s="1"/>
  <c r="M31" i="8"/>
  <c r="L31" i="8"/>
  <c r="J31" i="8"/>
  <c r="G31" i="8"/>
  <c r="AB30" i="8"/>
  <c r="W30" i="8"/>
  <c r="R30" i="8"/>
  <c r="T30" i="8" s="1"/>
  <c r="U30" i="8" s="1"/>
  <c r="Q30" i="8"/>
  <c r="S30" i="8" s="1"/>
  <c r="M30" i="8"/>
  <c r="L30" i="8"/>
  <c r="J30" i="8"/>
  <c r="G30" i="8"/>
  <c r="AB29" i="8"/>
  <c r="W29" i="8"/>
  <c r="Q29" i="8"/>
  <c r="S29" i="8" s="1"/>
  <c r="M29" i="8"/>
  <c r="L29" i="8"/>
  <c r="J29" i="8"/>
  <c r="G29" i="8"/>
  <c r="AB28" i="8"/>
  <c r="W28" i="8"/>
  <c r="Q28" i="8"/>
  <c r="S28" i="8" s="1"/>
  <c r="M28" i="8"/>
  <c r="L28" i="8"/>
  <c r="J28" i="8"/>
  <c r="G28" i="8"/>
  <c r="AB27" i="8"/>
  <c r="W27" i="8"/>
  <c r="Q27" i="8"/>
  <c r="R27" i="8" s="1"/>
  <c r="T27" i="8" s="1"/>
  <c r="U27" i="8" s="1"/>
  <c r="M27" i="8"/>
  <c r="L27" i="8"/>
  <c r="J27" i="8"/>
  <c r="G27" i="8"/>
  <c r="AB26" i="8"/>
  <c r="W26" i="8"/>
  <c r="Q26" i="8"/>
  <c r="S26" i="8" s="1"/>
  <c r="M26" i="8"/>
  <c r="L26" i="8"/>
  <c r="J26" i="8"/>
  <c r="G26" i="8"/>
  <c r="AB25" i="8"/>
  <c r="W25" i="8"/>
  <c r="Q25" i="8"/>
  <c r="S25" i="8" s="1"/>
  <c r="M25" i="8"/>
  <c r="L25" i="8"/>
  <c r="J25" i="8"/>
  <c r="G25" i="8"/>
  <c r="AB24" i="8"/>
  <c r="W24" i="8"/>
  <c r="R24" i="8"/>
  <c r="T24" i="8" s="1"/>
  <c r="U24" i="8" s="1"/>
  <c r="Q24" i="8"/>
  <c r="S24" i="8" s="1"/>
  <c r="M24" i="8"/>
  <c r="L24" i="8"/>
  <c r="J24" i="8"/>
  <c r="G24" i="8"/>
  <c r="AB23" i="8"/>
  <c r="W23" i="8"/>
  <c r="S23" i="8"/>
  <c r="Q23" i="8"/>
  <c r="R23" i="8" s="1"/>
  <c r="T23" i="8" s="1"/>
  <c r="U23" i="8" s="1"/>
  <c r="M23" i="8"/>
  <c r="L23" i="8"/>
  <c r="J23" i="8"/>
  <c r="G23" i="8"/>
  <c r="AB22" i="8"/>
  <c r="W22" i="8"/>
  <c r="Q22" i="8"/>
  <c r="S22" i="8" s="1"/>
  <c r="M22" i="8"/>
  <c r="L22" i="8"/>
  <c r="J22" i="8"/>
  <c r="G22" i="8"/>
  <c r="AB21" i="8"/>
  <c r="W21" i="8"/>
  <c r="Q21" i="8"/>
  <c r="S21" i="8" s="1"/>
  <c r="M21" i="8"/>
  <c r="L21" i="8"/>
  <c r="J21" i="8"/>
  <c r="G21" i="8"/>
  <c r="AB20" i="8"/>
  <c r="W20" i="8"/>
  <c r="Q20" i="8"/>
  <c r="S20" i="8" s="1"/>
  <c r="M20" i="8"/>
  <c r="L20" i="8"/>
  <c r="J20" i="8"/>
  <c r="G20" i="8"/>
  <c r="AB19" i="8"/>
  <c r="W19" i="8"/>
  <c r="Q19" i="8"/>
  <c r="S19" i="8" s="1"/>
  <c r="M19" i="8"/>
  <c r="L19" i="8"/>
  <c r="J19" i="8"/>
  <c r="G19" i="8"/>
  <c r="AB18" i="8"/>
  <c r="W18" i="8"/>
  <c r="Q18" i="8"/>
  <c r="S18" i="8" s="1"/>
  <c r="M18" i="8"/>
  <c r="L18" i="8"/>
  <c r="J18" i="8"/>
  <c r="G18" i="8"/>
  <c r="AB17" i="8"/>
  <c r="W17" i="8"/>
  <c r="Q17" i="8"/>
  <c r="S17" i="8" s="1"/>
  <c r="M17" i="8"/>
  <c r="L17" i="8"/>
  <c r="J17" i="8"/>
  <c r="G17" i="8"/>
  <c r="AB16" i="8"/>
  <c r="W16" i="8"/>
  <c r="S16" i="8"/>
  <c r="R16" i="8"/>
  <c r="T16" i="8" s="1"/>
  <c r="U16" i="8" s="1"/>
  <c r="Q16" i="8"/>
  <c r="M16" i="8"/>
  <c r="L16" i="8"/>
  <c r="J16" i="8"/>
  <c r="G16" i="8"/>
  <c r="AB15" i="8"/>
  <c r="W15" i="8"/>
  <c r="S15" i="8"/>
  <c r="Q15" i="8"/>
  <c r="R15" i="8" s="1"/>
  <c r="T15" i="8" s="1"/>
  <c r="U15" i="8" s="1"/>
  <c r="M15" i="8"/>
  <c r="L15" i="8"/>
  <c r="J15" i="8"/>
  <c r="G15" i="8"/>
  <c r="AB14" i="8"/>
  <c r="W14" i="8"/>
  <c r="Q14" i="8"/>
  <c r="S14" i="8" s="1"/>
  <c r="M14" i="8"/>
  <c r="L14" i="8"/>
  <c r="J14" i="8"/>
  <c r="G14" i="8"/>
  <c r="AB13" i="8"/>
  <c r="W13" i="8"/>
  <c r="Q13" i="8"/>
  <c r="S13" i="8" s="1"/>
  <c r="M13" i="8"/>
  <c r="L13" i="8"/>
  <c r="J13" i="8"/>
  <c r="G13" i="8"/>
  <c r="AB12" i="8"/>
  <c r="W12" i="8"/>
  <c r="S12" i="8"/>
  <c r="Q12" i="8"/>
  <c r="R12" i="8" s="1"/>
  <c r="T12" i="8" s="1"/>
  <c r="U12" i="8" s="1"/>
  <c r="M12" i="8"/>
  <c r="L12" i="8"/>
  <c r="J12" i="8"/>
  <c r="G12" i="8"/>
  <c r="AB11" i="8"/>
  <c r="W11" i="8"/>
  <c r="Q11" i="8"/>
  <c r="S11" i="8" s="1"/>
  <c r="M11" i="8"/>
  <c r="L11" i="8"/>
  <c r="J11" i="8"/>
  <c r="G11" i="8"/>
  <c r="D11" i="8"/>
  <c r="C11" i="8"/>
  <c r="Q61" i="7"/>
  <c r="S61" i="7" s="1"/>
  <c r="S37" i="7"/>
  <c r="Q37" i="7"/>
  <c r="R37" i="7" s="1"/>
  <c r="T37" i="7" s="1"/>
  <c r="U37" i="7" s="1"/>
  <c r="Q39" i="7"/>
  <c r="S39" i="7" s="1"/>
  <c r="Q38" i="7"/>
  <c r="S38" i="7" s="1"/>
  <c r="Q36" i="7"/>
  <c r="S36" i="7" s="1"/>
  <c r="Q35" i="7"/>
  <c r="S35" i="7" s="1"/>
  <c r="Q34" i="7"/>
  <c r="S34" i="7" s="1"/>
  <c r="Q33" i="7"/>
  <c r="S33" i="7" s="1"/>
  <c r="Q32" i="7"/>
  <c r="S32" i="7" s="1"/>
  <c r="Q31" i="7"/>
  <c r="S31" i="7" s="1"/>
  <c r="Q30" i="7"/>
  <c r="R30" i="7" s="1"/>
  <c r="T30" i="7" s="1"/>
  <c r="U30" i="7" s="1"/>
  <c r="Q29" i="7"/>
  <c r="R29" i="7" s="1"/>
  <c r="T29" i="7" s="1"/>
  <c r="U29" i="7" s="1"/>
  <c r="Q28" i="7"/>
  <c r="S28" i="7" s="1"/>
  <c r="Q27" i="7"/>
  <c r="S27" i="7" s="1"/>
  <c r="Q26" i="7"/>
  <c r="S26" i="7" s="1"/>
  <c r="Q25" i="7"/>
  <c r="R25" i="7" s="1"/>
  <c r="T25" i="7" s="1"/>
  <c r="U25" i="7" s="1"/>
  <c r="Q24" i="7"/>
  <c r="S24" i="7" s="1"/>
  <c r="D24" i="7"/>
  <c r="C24" i="7"/>
  <c r="Q49" i="7"/>
  <c r="S49" i="7" s="1"/>
  <c r="Q21" i="7"/>
  <c r="R21" i="7" s="1"/>
  <c r="T21" i="7" s="1"/>
  <c r="U21" i="7" s="1"/>
  <c r="Q63" i="7"/>
  <c r="S63" i="7" s="1"/>
  <c r="Q62" i="7"/>
  <c r="S62" i="7" s="1"/>
  <c r="Q60" i="7"/>
  <c r="R60" i="7" s="1"/>
  <c r="T60" i="7" s="1"/>
  <c r="U60" i="7" s="1"/>
  <c r="Q59" i="7"/>
  <c r="R59" i="7" s="1"/>
  <c r="T59" i="7" s="1"/>
  <c r="U59" i="7" s="1"/>
  <c r="Q58" i="7"/>
  <c r="S58" i="7" s="1"/>
  <c r="Q57" i="7"/>
  <c r="R57" i="7" s="1"/>
  <c r="T57" i="7" s="1"/>
  <c r="U57" i="7" s="1"/>
  <c r="Q56" i="7"/>
  <c r="S56" i="7" s="1"/>
  <c r="Q55" i="7"/>
  <c r="R55" i="7" s="1"/>
  <c r="T55" i="7" s="1"/>
  <c r="U55" i="7" s="1"/>
  <c r="Q54" i="7"/>
  <c r="S54" i="7" s="1"/>
  <c r="Q53" i="7"/>
  <c r="S53" i="7" s="1"/>
  <c r="Q52" i="7"/>
  <c r="S52" i="7" s="1"/>
  <c r="Q51" i="7"/>
  <c r="S51" i="7" s="1"/>
  <c r="Q50" i="7"/>
  <c r="S50" i="7" s="1"/>
  <c r="Q48" i="7"/>
  <c r="R48" i="7" s="1"/>
  <c r="T48" i="7" s="1"/>
  <c r="U48" i="7" s="1"/>
  <c r="Q47" i="7"/>
  <c r="R47" i="7" s="1"/>
  <c r="T47" i="7" s="1"/>
  <c r="U47" i="7" s="1"/>
  <c r="Q46" i="7"/>
  <c r="R46" i="7" s="1"/>
  <c r="T46" i="7" s="1"/>
  <c r="U46" i="7" s="1"/>
  <c r="Q45" i="7"/>
  <c r="S45" i="7" s="1"/>
  <c r="Q44" i="7"/>
  <c r="R44" i="7" s="1"/>
  <c r="T44" i="7" s="1"/>
  <c r="U44" i="7" s="1"/>
  <c r="Q43" i="7"/>
  <c r="S43" i="7" s="1"/>
  <c r="Q42" i="7"/>
  <c r="R42" i="7" s="1"/>
  <c r="T42" i="7" s="1"/>
  <c r="U42" i="7" s="1"/>
  <c r="Q41" i="7"/>
  <c r="S41" i="7" s="1"/>
  <c r="Q40" i="7"/>
  <c r="R40" i="7" s="1"/>
  <c r="T40" i="7" s="1"/>
  <c r="U40" i="7" s="1"/>
  <c r="Q23" i="7"/>
  <c r="S23" i="7" s="1"/>
  <c r="Q22" i="7"/>
  <c r="R22" i="7" s="1"/>
  <c r="T22" i="7" s="1"/>
  <c r="U22" i="7" s="1"/>
  <c r="Q20" i="7"/>
  <c r="S20" i="7" s="1"/>
  <c r="Q19" i="7"/>
  <c r="R19" i="7" s="1"/>
  <c r="T19" i="7" s="1"/>
  <c r="U19" i="7" s="1"/>
  <c r="Q17" i="7"/>
  <c r="S17" i="7" s="1"/>
  <c r="Q16" i="7"/>
  <c r="R16" i="7" s="1"/>
  <c r="T16" i="7" s="1"/>
  <c r="U16" i="7" s="1"/>
  <c r="Q15" i="7"/>
  <c r="S15" i="7" s="1"/>
  <c r="Q14" i="7"/>
  <c r="R14" i="7" s="1"/>
  <c r="T14" i="7" s="1"/>
  <c r="U14" i="7" s="1"/>
  <c r="Q13" i="7"/>
  <c r="S13" i="7" s="1"/>
  <c r="Q12" i="7"/>
  <c r="R12" i="7" s="1"/>
  <c r="T12" i="7" s="1"/>
  <c r="U12" i="7" s="1"/>
  <c r="Q11" i="7"/>
  <c r="S11" i="7" s="1"/>
  <c r="Q20" i="6"/>
  <c r="S20" i="6" s="1"/>
  <c r="Q19" i="6"/>
  <c r="S19" i="6" s="1"/>
  <c r="Q18" i="6"/>
  <c r="R18" i="6" s="1"/>
  <c r="T18" i="6" s="1"/>
  <c r="U18" i="6" s="1"/>
  <c r="Q17" i="6"/>
  <c r="S17" i="6" s="1"/>
  <c r="Q16" i="6"/>
  <c r="S16" i="6" s="1"/>
  <c r="Q15" i="6"/>
  <c r="R15" i="6" s="1"/>
  <c r="T15" i="6" s="1"/>
  <c r="U15" i="6" s="1"/>
  <c r="Q14" i="6"/>
  <c r="S14" i="6" s="1"/>
  <c r="Q13" i="6"/>
  <c r="S13" i="6" s="1"/>
  <c r="Q12" i="6"/>
  <c r="S12" i="6" s="1"/>
  <c r="Q11" i="6"/>
  <c r="S11" i="6" s="1"/>
  <c r="AB22" i="5"/>
  <c r="W22" i="5"/>
  <c r="S22" i="5"/>
  <c r="Q22" i="5"/>
  <c r="R22" i="5" s="1"/>
  <c r="T22" i="5" s="1"/>
  <c r="U22" i="5" s="1"/>
  <c r="M22" i="5"/>
  <c r="L22" i="5"/>
  <c r="J22" i="5"/>
  <c r="G22" i="5"/>
  <c r="AB21" i="5"/>
  <c r="W21" i="5"/>
  <c r="Q21" i="5"/>
  <c r="S21" i="5" s="1"/>
  <c r="M21" i="5"/>
  <c r="L21" i="5"/>
  <c r="J21" i="5"/>
  <c r="G21" i="5"/>
  <c r="AB20" i="5"/>
  <c r="W20" i="5"/>
  <c r="Q20" i="5"/>
  <c r="S20" i="5" s="1"/>
  <c r="M20" i="5"/>
  <c r="L20" i="5"/>
  <c r="J20" i="5"/>
  <c r="G20" i="5"/>
  <c r="AB19" i="5"/>
  <c r="W19" i="5"/>
  <c r="R19" i="5"/>
  <c r="T19" i="5" s="1"/>
  <c r="U19" i="5" s="1"/>
  <c r="Q19" i="5"/>
  <c r="S19" i="5" s="1"/>
  <c r="M19" i="5"/>
  <c r="L19" i="5"/>
  <c r="J19" i="5"/>
  <c r="G19" i="5"/>
  <c r="AB18" i="5"/>
  <c r="W18" i="5"/>
  <c r="Q18" i="5"/>
  <c r="S18" i="5" s="1"/>
  <c r="M18" i="5"/>
  <c r="L18" i="5"/>
  <c r="J18" i="5"/>
  <c r="G18" i="5"/>
  <c r="AB17" i="5"/>
  <c r="W17" i="5"/>
  <c r="Q17" i="5"/>
  <c r="S17" i="5" s="1"/>
  <c r="M17" i="5"/>
  <c r="L17" i="5"/>
  <c r="J17" i="5"/>
  <c r="G17" i="5"/>
  <c r="AB16" i="5"/>
  <c r="W16" i="5"/>
  <c r="Q16" i="5"/>
  <c r="S16" i="5" s="1"/>
  <c r="M16" i="5"/>
  <c r="L16" i="5"/>
  <c r="J16" i="5"/>
  <c r="G16" i="5"/>
  <c r="AB15" i="5"/>
  <c r="W15" i="5"/>
  <c r="Q15" i="5"/>
  <c r="S15" i="5" s="1"/>
  <c r="M15" i="5"/>
  <c r="L15" i="5"/>
  <c r="J15" i="5"/>
  <c r="G15" i="5"/>
  <c r="AB14" i="5"/>
  <c r="W14" i="5"/>
  <c r="Q14" i="5"/>
  <c r="S14" i="5" s="1"/>
  <c r="M14" i="5"/>
  <c r="L14" i="5"/>
  <c r="J14" i="5"/>
  <c r="G14" i="5"/>
  <c r="AB13" i="5"/>
  <c r="W13" i="5"/>
  <c r="Q13" i="5"/>
  <c r="S13" i="5" s="1"/>
  <c r="M13" i="5"/>
  <c r="L13" i="5"/>
  <c r="J13" i="5"/>
  <c r="G13" i="5"/>
  <c r="AB12" i="5"/>
  <c r="W12" i="5"/>
  <c r="Q12" i="5"/>
  <c r="S12" i="5" s="1"/>
  <c r="M12" i="5"/>
  <c r="L12" i="5"/>
  <c r="J12" i="5"/>
  <c r="G12" i="5"/>
  <c r="AB11" i="5"/>
  <c r="W11" i="5"/>
  <c r="Q11" i="5"/>
  <c r="S11" i="5" s="1"/>
  <c r="M11" i="5"/>
  <c r="L11" i="5"/>
  <c r="J11" i="5"/>
  <c r="G11" i="5"/>
  <c r="W11" i="4"/>
  <c r="W12" i="4"/>
  <c r="W13" i="4"/>
  <c r="W14" i="4"/>
  <c r="W15" i="4"/>
  <c r="W16" i="4"/>
  <c r="W17" i="4"/>
  <c r="W18" i="4"/>
  <c r="W19" i="4"/>
  <c r="W20" i="4"/>
  <c r="W21" i="4"/>
  <c r="W22" i="4"/>
  <c r="W23" i="4"/>
  <c r="W24" i="4"/>
  <c r="W25" i="4"/>
  <c r="W26" i="4"/>
  <c r="W27" i="4"/>
  <c r="AB11" i="4"/>
  <c r="AB12" i="4"/>
  <c r="AB13" i="4"/>
  <c r="AB14" i="4"/>
  <c r="AB15" i="4"/>
  <c r="AB16" i="4"/>
  <c r="AB17" i="4"/>
  <c r="AB18" i="4"/>
  <c r="AB19" i="4"/>
  <c r="AB20" i="4"/>
  <c r="AB21" i="4"/>
  <c r="AB22" i="4"/>
  <c r="AB23" i="4"/>
  <c r="AB24" i="4"/>
  <c r="AB25" i="4"/>
  <c r="AB26" i="4"/>
  <c r="AB27" i="4"/>
  <c r="L11" i="4"/>
  <c r="M11" i="4"/>
  <c r="L12" i="4"/>
  <c r="M12" i="4"/>
  <c r="L13" i="4"/>
  <c r="M13" i="4"/>
  <c r="L14" i="4"/>
  <c r="M14" i="4"/>
  <c r="L15" i="4"/>
  <c r="M15" i="4"/>
  <c r="L16" i="4"/>
  <c r="M16" i="4"/>
  <c r="L17" i="4"/>
  <c r="M17" i="4"/>
  <c r="L18" i="4"/>
  <c r="M18" i="4"/>
  <c r="L19" i="4"/>
  <c r="M19" i="4"/>
  <c r="L20" i="4"/>
  <c r="M20" i="4"/>
  <c r="L21" i="4"/>
  <c r="M21" i="4"/>
  <c r="L22" i="4"/>
  <c r="M22" i="4"/>
  <c r="L23" i="4"/>
  <c r="M23" i="4"/>
  <c r="L24" i="4"/>
  <c r="M24" i="4"/>
  <c r="L25" i="4"/>
  <c r="M25" i="4"/>
  <c r="L26" i="4"/>
  <c r="M26" i="4"/>
  <c r="L27" i="4"/>
  <c r="M27" i="4"/>
  <c r="J11" i="4"/>
  <c r="J12" i="4"/>
  <c r="J13" i="4"/>
  <c r="J14" i="4"/>
  <c r="J15" i="4"/>
  <c r="J16" i="4"/>
  <c r="J17" i="4"/>
  <c r="J18" i="4"/>
  <c r="J19" i="4"/>
  <c r="J20" i="4"/>
  <c r="J21" i="4"/>
  <c r="J22" i="4"/>
  <c r="J23" i="4"/>
  <c r="J24" i="4"/>
  <c r="J25" i="4"/>
  <c r="J26" i="4"/>
  <c r="J27" i="4"/>
  <c r="G11" i="4"/>
  <c r="G12" i="4"/>
  <c r="G13" i="4"/>
  <c r="G14" i="4"/>
  <c r="G15" i="4"/>
  <c r="G16" i="4"/>
  <c r="G17" i="4"/>
  <c r="G18" i="4"/>
  <c r="G19" i="4"/>
  <c r="G20" i="4"/>
  <c r="G21" i="4"/>
  <c r="G22" i="4"/>
  <c r="G23" i="4"/>
  <c r="G24" i="4"/>
  <c r="G25" i="4"/>
  <c r="G26" i="4"/>
  <c r="G27" i="4"/>
  <c r="Q25" i="4"/>
  <c r="S25" i="4" s="1"/>
  <c r="Q27" i="4"/>
  <c r="R27" i="4" s="1"/>
  <c r="T27" i="4" s="1"/>
  <c r="U27" i="4" s="1"/>
  <c r="S26" i="4"/>
  <c r="Q26" i="4"/>
  <c r="R26" i="4" s="1"/>
  <c r="T26" i="4" s="1"/>
  <c r="U26" i="4" s="1"/>
  <c r="Q24" i="4"/>
  <c r="S24" i="4" s="1"/>
  <c r="Q23" i="4"/>
  <c r="S23" i="4" s="1"/>
  <c r="Q22" i="4"/>
  <c r="S22" i="4" s="1"/>
  <c r="Q21" i="4"/>
  <c r="S21" i="4" s="1"/>
  <c r="Q20" i="4"/>
  <c r="S20" i="4" s="1"/>
  <c r="Q19" i="4"/>
  <c r="S19" i="4" s="1"/>
  <c r="Q18" i="4"/>
  <c r="S18" i="4" s="1"/>
  <c r="Q17" i="4"/>
  <c r="S17" i="4" s="1"/>
  <c r="Q16" i="4"/>
  <c r="S16" i="4" s="1"/>
  <c r="Q15" i="4"/>
  <c r="S15" i="4" s="1"/>
  <c r="Q14" i="4"/>
  <c r="R14" i="4" s="1"/>
  <c r="T14" i="4" s="1"/>
  <c r="U14" i="4" s="1"/>
  <c r="Q13" i="4"/>
  <c r="S13" i="4" s="1"/>
  <c r="Q12" i="4"/>
  <c r="S12" i="4" s="1"/>
  <c r="Q11" i="4"/>
  <c r="S11" i="4" s="1"/>
  <c r="D11" i="4"/>
  <c r="C11" i="4"/>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L11" i="1"/>
  <c r="M11" i="1"/>
  <c r="L12" i="1"/>
  <c r="M12" i="1"/>
  <c r="L13" i="1"/>
  <c r="M13" i="1"/>
  <c r="L14" i="1"/>
  <c r="M14" i="1"/>
  <c r="L15" i="1"/>
  <c r="M15" i="1"/>
  <c r="L16" i="1"/>
  <c r="M16" i="1"/>
  <c r="L17" i="1"/>
  <c r="M17" i="1"/>
  <c r="L18" i="1"/>
  <c r="M18" i="1"/>
  <c r="L19" i="1"/>
  <c r="M19" i="1"/>
  <c r="L20" i="1"/>
  <c r="M20" i="1"/>
  <c r="L21" i="1"/>
  <c r="M21" i="1"/>
  <c r="L22" i="1"/>
  <c r="M22" i="1"/>
  <c r="L23" i="1"/>
  <c r="M23" i="1"/>
  <c r="L24" i="1"/>
  <c r="M24" i="1"/>
  <c r="L25" i="1"/>
  <c r="M25" i="1"/>
  <c r="L26" i="1"/>
  <c r="M26" i="1"/>
  <c r="L27" i="1"/>
  <c r="M27" i="1"/>
  <c r="L28" i="1"/>
  <c r="M28" i="1"/>
  <c r="L29" i="1"/>
  <c r="M29" i="1"/>
  <c r="L30" i="1"/>
  <c r="M30" i="1"/>
  <c r="L31" i="1"/>
  <c r="M31" i="1"/>
  <c r="L32" i="1"/>
  <c r="M32" i="1"/>
  <c r="L33" i="1"/>
  <c r="M33" i="1"/>
  <c r="L34" i="1"/>
  <c r="M34" i="1"/>
  <c r="L35" i="1"/>
  <c r="M35" i="1"/>
  <c r="L36" i="1"/>
  <c r="M36" i="1"/>
  <c r="L37" i="1"/>
  <c r="M37" i="1"/>
  <c r="L38" i="1"/>
  <c r="M38" i="1"/>
  <c r="L39" i="1"/>
  <c r="M39" i="1"/>
  <c r="L40" i="1"/>
  <c r="M40" i="1"/>
  <c r="L41" i="1"/>
  <c r="M41" i="1"/>
  <c r="L42" i="1"/>
  <c r="M42" i="1"/>
  <c r="L43" i="1"/>
  <c r="M43" i="1"/>
  <c r="L44" i="1"/>
  <c r="M44" i="1"/>
  <c r="L45" i="1"/>
  <c r="M45" i="1"/>
  <c r="L46" i="1"/>
  <c r="M46" i="1"/>
  <c r="L47" i="1"/>
  <c r="M47" i="1"/>
  <c r="L48" i="1"/>
  <c r="M48" i="1"/>
  <c r="L49" i="1"/>
  <c r="M49" i="1"/>
  <c r="L50" i="1"/>
  <c r="M50" i="1"/>
  <c r="L51" i="1"/>
  <c r="M51" i="1"/>
  <c r="L52" i="1"/>
  <c r="M52" i="1"/>
  <c r="L53" i="1"/>
  <c r="M53" i="1"/>
  <c r="L54" i="1"/>
  <c r="M54"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Q52" i="1"/>
  <c r="S52" i="1" s="1"/>
  <c r="Q28" i="1"/>
  <c r="R28" i="1" s="1"/>
  <c r="T28" i="1" s="1"/>
  <c r="U28" i="1" s="1"/>
  <c r="Q19" i="1"/>
  <c r="R19" i="1" s="1"/>
  <c r="T19" i="1" s="1"/>
  <c r="U19" i="1" s="1"/>
  <c r="Q54" i="1"/>
  <c r="R54" i="1" s="1"/>
  <c r="T54" i="1" s="1"/>
  <c r="U54" i="1" s="1"/>
  <c r="Q53" i="1"/>
  <c r="S53" i="1" s="1"/>
  <c r="Q51" i="1"/>
  <c r="S51" i="1" s="1"/>
  <c r="Q50" i="1"/>
  <c r="S50" i="1" s="1"/>
  <c r="Q49" i="1"/>
  <c r="S49" i="1" s="1"/>
  <c r="Q48" i="1"/>
  <c r="S48" i="1" s="1"/>
  <c r="Q47" i="1"/>
  <c r="S47" i="1" s="1"/>
  <c r="Q46" i="1"/>
  <c r="S46" i="1" s="1"/>
  <c r="Q45" i="1"/>
  <c r="R45" i="1" s="1"/>
  <c r="T45" i="1" s="1"/>
  <c r="U45" i="1" s="1"/>
  <c r="Q44" i="1"/>
  <c r="R44" i="1" s="1"/>
  <c r="T44" i="1" s="1"/>
  <c r="U44" i="1" s="1"/>
  <c r="Q43" i="1"/>
  <c r="S43" i="1" s="1"/>
  <c r="Q42" i="1"/>
  <c r="S42" i="1" s="1"/>
  <c r="Q41" i="1"/>
  <c r="S41" i="1" s="1"/>
  <c r="Q40" i="1"/>
  <c r="R40" i="1" s="1"/>
  <c r="T40" i="1" s="1"/>
  <c r="U40" i="1" s="1"/>
  <c r="Q39" i="1"/>
  <c r="S39" i="1" s="1"/>
  <c r="Q38" i="1"/>
  <c r="R38" i="1" s="1"/>
  <c r="T38" i="1" s="1"/>
  <c r="U38" i="1" s="1"/>
  <c r="Q37" i="1"/>
  <c r="S37" i="1" s="1"/>
  <c r="Q36" i="1"/>
  <c r="R36" i="1" s="1"/>
  <c r="T36" i="1" s="1"/>
  <c r="U36" i="1" s="1"/>
  <c r="R35" i="1"/>
  <c r="T35" i="1" s="1"/>
  <c r="U35" i="1" s="1"/>
  <c r="Q35" i="1"/>
  <c r="S35" i="1" s="1"/>
  <c r="Q34" i="1"/>
  <c r="R34" i="1" s="1"/>
  <c r="T34" i="1" s="1"/>
  <c r="U34" i="1" s="1"/>
  <c r="Q33" i="1"/>
  <c r="S33" i="1" s="1"/>
  <c r="S32" i="1"/>
  <c r="Q32" i="1"/>
  <c r="R32" i="1" s="1"/>
  <c r="T32" i="1" s="1"/>
  <c r="U32" i="1" s="1"/>
  <c r="Q31" i="1"/>
  <c r="R31" i="1" s="1"/>
  <c r="T31" i="1" s="1"/>
  <c r="U31" i="1" s="1"/>
  <c r="Q30" i="1"/>
  <c r="R30" i="1" s="1"/>
  <c r="T30" i="1" s="1"/>
  <c r="U30" i="1" s="1"/>
  <c r="Q29" i="1"/>
  <c r="S29" i="1" s="1"/>
  <c r="Q27" i="1"/>
  <c r="R27" i="1" s="1"/>
  <c r="T27" i="1" s="1"/>
  <c r="U27" i="1" s="1"/>
  <c r="Q26" i="1"/>
  <c r="S26" i="1" s="1"/>
  <c r="Q25" i="1"/>
  <c r="R25" i="1" s="1"/>
  <c r="T25" i="1" s="1"/>
  <c r="U25" i="1" s="1"/>
  <c r="Q24" i="1"/>
  <c r="S24" i="1" s="1"/>
  <c r="Q23" i="1"/>
  <c r="R23" i="1" s="1"/>
  <c r="T23" i="1" s="1"/>
  <c r="U23" i="1" s="1"/>
  <c r="Q22" i="1"/>
  <c r="S22" i="1" s="1"/>
  <c r="Q21" i="1"/>
  <c r="R21" i="1" s="1"/>
  <c r="T21" i="1" s="1"/>
  <c r="U21" i="1" s="1"/>
  <c r="Q20" i="1"/>
  <c r="S20" i="1" s="1"/>
  <c r="Q18" i="1"/>
  <c r="R18" i="1" s="1"/>
  <c r="T18" i="1" s="1"/>
  <c r="U18" i="1" s="1"/>
  <c r="Q17" i="1"/>
  <c r="S17" i="1" s="1"/>
  <c r="Q16" i="1"/>
  <c r="S16" i="1" s="1"/>
  <c r="Q15" i="1"/>
  <c r="S15" i="1" s="1"/>
  <c r="Q14" i="1"/>
  <c r="R14" i="1" s="1"/>
  <c r="T14" i="1" s="1"/>
  <c r="U14" i="1" s="1"/>
  <c r="S13" i="1"/>
  <c r="Q13" i="1"/>
  <c r="R13" i="1" s="1"/>
  <c r="T13" i="1" s="1"/>
  <c r="U13" i="1" s="1"/>
  <c r="Q12" i="1"/>
  <c r="S12" i="1" s="1"/>
  <c r="Q11" i="1"/>
  <c r="S11" i="1" s="1"/>
  <c r="AB25" i="10"/>
  <c r="W25" i="10"/>
  <c r="Q25" i="10"/>
  <c r="S25" i="10" s="1"/>
  <c r="M25" i="10"/>
  <c r="L25" i="10"/>
  <c r="J25" i="10"/>
  <c r="G25" i="10"/>
  <c r="D25" i="10"/>
  <c r="C25" i="10"/>
  <c r="AB52" i="9"/>
  <c r="W52" i="9"/>
  <c r="Q52" i="9"/>
  <c r="R52" i="9" s="1"/>
  <c r="T52" i="9" s="1"/>
  <c r="U52" i="9" s="1"/>
  <c r="M52" i="9"/>
  <c r="L52" i="9"/>
  <c r="J52" i="9"/>
  <c r="G52" i="9"/>
  <c r="D52" i="9"/>
  <c r="C52" i="9"/>
  <c r="AB37" i="8"/>
  <c r="W37" i="8"/>
  <c r="Q37" i="8"/>
  <c r="S37" i="8" s="1"/>
  <c r="M37" i="8"/>
  <c r="L37" i="8"/>
  <c r="J37" i="8"/>
  <c r="G37" i="8"/>
  <c r="D37" i="8"/>
  <c r="C37" i="8"/>
  <c r="R18" i="7" l="1"/>
  <c r="T18" i="7" s="1"/>
  <c r="U18" i="7" s="1"/>
  <c r="S30" i="7"/>
  <c r="S18" i="6"/>
  <c r="R19" i="6"/>
  <c r="T19" i="6" s="1"/>
  <c r="U19" i="6" s="1"/>
  <c r="S15" i="6"/>
  <c r="R21" i="5"/>
  <c r="T21" i="5" s="1"/>
  <c r="U21" i="5" s="1"/>
  <c r="R17" i="4"/>
  <c r="T17" i="4" s="1"/>
  <c r="U17" i="4" s="1"/>
  <c r="S14" i="4"/>
  <c r="R25" i="4"/>
  <c r="T25" i="4" s="1"/>
  <c r="U25" i="4" s="1"/>
  <c r="R22" i="4"/>
  <c r="T22" i="4" s="1"/>
  <c r="U22" i="4" s="1"/>
  <c r="S27" i="4"/>
  <c r="R53" i="1"/>
  <c r="T53" i="1" s="1"/>
  <c r="U53" i="1" s="1"/>
  <c r="S44" i="1"/>
  <c r="R47" i="1"/>
  <c r="T47" i="1" s="1"/>
  <c r="U47" i="1" s="1"/>
  <c r="R43" i="1"/>
  <c r="T43" i="1" s="1"/>
  <c r="U43" i="1" s="1"/>
  <c r="S31" i="1"/>
  <c r="R48" i="1"/>
  <c r="T48" i="1" s="1"/>
  <c r="U48" i="1" s="1"/>
  <c r="R51" i="1"/>
  <c r="T51" i="1" s="1"/>
  <c r="U51" i="1" s="1"/>
  <c r="S54" i="1"/>
  <c r="S28" i="1"/>
  <c r="S23" i="1"/>
  <c r="R26" i="1"/>
  <c r="T26" i="1" s="1"/>
  <c r="U26" i="1" s="1"/>
  <c r="S14" i="1"/>
  <c r="R17" i="1"/>
  <c r="T17" i="1" s="1"/>
  <c r="U17" i="1" s="1"/>
  <c r="S40" i="1"/>
  <c r="S18" i="1"/>
  <c r="S36" i="1"/>
  <c r="S45" i="1"/>
  <c r="R52" i="1"/>
  <c r="T52" i="1" s="1"/>
  <c r="U52" i="1" s="1"/>
  <c r="R56" i="11"/>
  <c r="T56" i="11" s="1"/>
  <c r="U56" i="11" s="1"/>
  <c r="S52" i="9"/>
  <c r="R37" i="8"/>
  <c r="T37" i="8" s="1"/>
  <c r="U37" i="8" s="1"/>
  <c r="R18" i="8"/>
  <c r="T18" i="8" s="1"/>
  <c r="U18" i="8" s="1"/>
  <c r="R19" i="8"/>
  <c r="T19" i="8" s="1"/>
  <c r="U19" i="8" s="1"/>
  <c r="R26" i="8"/>
  <c r="T26" i="8" s="1"/>
  <c r="U26" i="8" s="1"/>
  <c r="S27" i="8"/>
  <c r="R28" i="8"/>
  <c r="T28" i="8" s="1"/>
  <c r="U28" i="8" s="1"/>
  <c r="R11" i="8"/>
  <c r="T11" i="8" s="1"/>
  <c r="U11" i="8" s="1"/>
  <c r="R20" i="8"/>
  <c r="T20" i="8" s="1"/>
  <c r="U20" i="8" s="1"/>
  <c r="R22" i="8"/>
  <c r="T22" i="8" s="1"/>
  <c r="U22" i="8" s="1"/>
  <c r="R34" i="8"/>
  <c r="T34" i="8" s="1"/>
  <c r="U34" i="8" s="1"/>
  <c r="S35" i="8"/>
  <c r="R14" i="8"/>
  <c r="T14" i="8" s="1"/>
  <c r="U14" i="8" s="1"/>
  <c r="R13" i="8"/>
  <c r="T13" i="8" s="1"/>
  <c r="U13" i="8" s="1"/>
  <c r="R17" i="8"/>
  <c r="T17" i="8" s="1"/>
  <c r="U17" i="8" s="1"/>
  <c r="R21" i="8"/>
  <c r="T21" i="8" s="1"/>
  <c r="U21" i="8" s="1"/>
  <c r="R25" i="8"/>
  <c r="T25" i="8" s="1"/>
  <c r="U25" i="8" s="1"/>
  <c r="R29" i="8"/>
  <c r="T29" i="8" s="1"/>
  <c r="U29" i="8" s="1"/>
  <c r="R33" i="8"/>
  <c r="T33" i="8" s="1"/>
  <c r="U33" i="8" s="1"/>
  <c r="R36" i="7"/>
  <c r="T36" i="7" s="1"/>
  <c r="U36" i="7" s="1"/>
  <c r="R38" i="7"/>
  <c r="T38" i="7" s="1"/>
  <c r="U38" i="7" s="1"/>
  <c r="R61" i="7"/>
  <c r="T61" i="7" s="1"/>
  <c r="U61" i="7" s="1"/>
  <c r="R24" i="7"/>
  <c r="T24" i="7" s="1"/>
  <c r="U24" i="7" s="1"/>
  <c r="S25" i="7"/>
  <c r="R26" i="7"/>
  <c r="T26" i="7" s="1"/>
  <c r="U26" i="7" s="1"/>
  <c r="R32" i="7"/>
  <c r="T32" i="7" s="1"/>
  <c r="U32" i="7" s="1"/>
  <c r="R33" i="7"/>
  <c r="T33" i="7" s="1"/>
  <c r="U33" i="7" s="1"/>
  <c r="R39" i="7"/>
  <c r="T39" i="7" s="1"/>
  <c r="U39" i="7" s="1"/>
  <c r="R34" i="7"/>
  <c r="T34" i="7" s="1"/>
  <c r="U34" i="7" s="1"/>
  <c r="R28" i="7"/>
  <c r="T28" i="7" s="1"/>
  <c r="U28" i="7" s="1"/>
  <c r="S29" i="7"/>
  <c r="R27" i="7"/>
  <c r="T27" i="7" s="1"/>
  <c r="U27" i="7" s="1"/>
  <c r="R31" i="7"/>
  <c r="T31" i="7" s="1"/>
  <c r="U31" i="7" s="1"/>
  <c r="R35" i="7"/>
  <c r="T35" i="7" s="1"/>
  <c r="U35" i="7" s="1"/>
  <c r="S21" i="7"/>
  <c r="R49" i="7"/>
  <c r="T49" i="7" s="1"/>
  <c r="U49" i="7" s="1"/>
  <c r="S57" i="7"/>
  <c r="R43" i="7"/>
  <c r="T43" i="7" s="1"/>
  <c r="U43" i="7" s="1"/>
  <c r="R13" i="7"/>
  <c r="T13" i="7" s="1"/>
  <c r="U13" i="7" s="1"/>
  <c r="S14" i="7"/>
  <c r="S47" i="7"/>
  <c r="S48" i="7"/>
  <c r="R23" i="7"/>
  <c r="T23" i="7" s="1"/>
  <c r="U23" i="7" s="1"/>
  <c r="S19" i="7"/>
  <c r="S44" i="7"/>
  <c r="R53" i="7"/>
  <c r="T53" i="7" s="1"/>
  <c r="U53" i="7" s="1"/>
  <c r="R56" i="7"/>
  <c r="T56" i="7" s="1"/>
  <c r="U56" i="7" s="1"/>
  <c r="S60" i="7"/>
  <c r="R62" i="7"/>
  <c r="T62" i="7" s="1"/>
  <c r="U62" i="7" s="1"/>
  <c r="R17" i="7"/>
  <c r="T17" i="7" s="1"/>
  <c r="U17" i="7" s="1"/>
  <c r="S40" i="7"/>
  <c r="R52" i="7"/>
  <c r="T52" i="7" s="1"/>
  <c r="U52" i="7" s="1"/>
  <c r="R51" i="7"/>
  <c r="T51" i="7" s="1"/>
  <c r="U51" i="7" s="1"/>
  <c r="R11" i="7"/>
  <c r="T11" i="7" s="1"/>
  <c r="U11" i="7" s="1"/>
  <c r="S12" i="7"/>
  <c r="R15" i="7"/>
  <c r="T15" i="7" s="1"/>
  <c r="U15" i="7" s="1"/>
  <c r="S16" i="7"/>
  <c r="R20" i="7"/>
  <c r="T20" i="7" s="1"/>
  <c r="U20" i="7" s="1"/>
  <c r="S22" i="7"/>
  <c r="R41" i="7"/>
  <c r="T41" i="7" s="1"/>
  <c r="U41" i="7" s="1"/>
  <c r="S42" i="7"/>
  <c r="R45" i="7"/>
  <c r="T45" i="7" s="1"/>
  <c r="U45" i="7" s="1"/>
  <c r="S46" i="7"/>
  <c r="R50" i="7"/>
  <c r="T50" i="7" s="1"/>
  <c r="U50" i="7" s="1"/>
  <c r="R54" i="7"/>
  <c r="T54" i="7" s="1"/>
  <c r="U54" i="7" s="1"/>
  <c r="S55" i="7"/>
  <c r="R58" i="7"/>
  <c r="T58" i="7" s="1"/>
  <c r="U58" i="7" s="1"/>
  <c r="S59" i="7"/>
  <c r="R63" i="7"/>
  <c r="T63" i="7" s="1"/>
  <c r="U63" i="7" s="1"/>
  <c r="R11" i="6"/>
  <c r="T11" i="6" s="1"/>
  <c r="U11" i="6" s="1"/>
  <c r="R14" i="6"/>
  <c r="T14" i="6" s="1"/>
  <c r="U14" i="6" s="1"/>
  <c r="R13" i="6"/>
  <c r="T13" i="6" s="1"/>
  <c r="U13" i="6" s="1"/>
  <c r="R17" i="6"/>
  <c r="T17" i="6" s="1"/>
  <c r="U17" i="6" s="1"/>
  <c r="R12" i="6"/>
  <c r="T12" i="6" s="1"/>
  <c r="U12" i="6" s="1"/>
  <c r="R16" i="6"/>
  <c r="T16" i="6" s="1"/>
  <c r="U16" i="6" s="1"/>
  <c r="R20" i="6"/>
  <c r="T20" i="6" s="1"/>
  <c r="U20" i="6" s="1"/>
  <c r="R13" i="5"/>
  <c r="T13" i="5" s="1"/>
  <c r="U13" i="5" s="1"/>
  <c r="R14" i="5"/>
  <c r="T14" i="5" s="1"/>
  <c r="U14" i="5" s="1"/>
  <c r="R17" i="5"/>
  <c r="T17" i="5" s="1"/>
  <c r="U17" i="5" s="1"/>
  <c r="R18" i="5"/>
  <c r="T18" i="5" s="1"/>
  <c r="U18" i="5" s="1"/>
  <c r="R12" i="5"/>
  <c r="T12" i="5" s="1"/>
  <c r="U12" i="5" s="1"/>
  <c r="R16" i="5"/>
  <c r="T16" i="5" s="1"/>
  <c r="U16" i="5" s="1"/>
  <c r="R20" i="5"/>
  <c r="T20" i="5" s="1"/>
  <c r="U20" i="5" s="1"/>
  <c r="R11" i="5"/>
  <c r="T11" i="5" s="1"/>
  <c r="U11" i="5" s="1"/>
  <c r="R15" i="5"/>
  <c r="T15" i="5" s="1"/>
  <c r="U15" i="5" s="1"/>
  <c r="R13" i="4"/>
  <c r="T13" i="4" s="1"/>
  <c r="U13" i="4" s="1"/>
  <c r="R18" i="4"/>
  <c r="T18" i="4" s="1"/>
  <c r="U18" i="4" s="1"/>
  <c r="R21" i="4"/>
  <c r="T21" i="4" s="1"/>
  <c r="U21" i="4" s="1"/>
  <c r="R12" i="4"/>
  <c r="T12" i="4" s="1"/>
  <c r="U12" i="4" s="1"/>
  <c r="R20" i="4"/>
  <c r="T20" i="4" s="1"/>
  <c r="U20" i="4" s="1"/>
  <c r="R24" i="4"/>
  <c r="T24" i="4" s="1"/>
  <c r="U24" i="4" s="1"/>
  <c r="R16" i="4"/>
  <c r="T16" i="4" s="1"/>
  <c r="U16" i="4" s="1"/>
  <c r="R11" i="4"/>
  <c r="T11" i="4" s="1"/>
  <c r="U11" i="4" s="1"/>
  <c r="R15" i="4"/>
  <c r="T15" i="4" s="1"/>
  <c r="U15" i="4" s="1"/>
  <c r="R19" i="4"/>
  <c r="T19" i="4" s="1"/>
  <c r="U19" i="4" s="1"/>
  <c r="R23" i="4"/>
  <c r="T23" i="4" s="1"/>
  <c r="U23" i="4" s="1"/>
  <c r="R22" i="1"/>
  <c r="T22" i="1" s="1"/>
  <c r="U22" i="1" s="1"/>
  <c r="S27" i="1"/>
  <c r="R39" i="1"/>
  <c r="T39" i="1" s="1"/>
  <c r="U39" i="1" s="1"/>
  <c r="R49" i="1"/>
  <c r="T49" i="1" s="1"/>
  <c r="U49" i="1" s="1"/>
  <c r="S19" i="1"/>
  <c r="R20" i="1"/>
  <c r="T20" i="1" s="1"/>
  <c r="U20" i="1" s="1"/>
  <c r="S21" i="1"/>
  <c r="R24" i="1"/>
  <c r="T24" i="1" s="1"/>
  <c r="U24" i="1" s="1"/>
  <c r="S25" i="1"/>
  <c r="R29" i="1"/>
  <c r="T29" i="1" s="1"/>
  <c r="U29" i="1" s="1"/>
  <c r="S30" i="1"/>
  <c r="R33" i="1"/>
  <c r="T33" i="1" s="1"/>
  <c r="U33" i="1" s="1"/>
  <c r="S34" i="1"/>
  <c r="R37" i="1"/>
  <c r="T37" i="1" s="1"/>
  <c r="U37" i="1" s="1"/>
  <c r="S38" i="1"/>
  <c r="R41" i="1"/>
  <c r="T41" i="1" s="1"/>
  <c r="U41" i="1" s="1"/>
  <c r="R12" i="1"/>
  <c r="T12" i="1" s="1"/>
  <c r="U12" i="1" s="1"/>
  <c r="R16" i="1"/>
  <c r="T16" i="1" s="1"/>
  <c r="U16" i="1" s="1"/>
  <c r="R11" i="1"/>
  <c r="T11" i="1" s="1"/>
  <c r="U11" i="1" s="1"/>
  <c r="R15" i="1"/>
  <c r="T15" i="1" s="1"/>
  <c r="U15" i="1" s="1"/>
  <c r="R42" i="1"/>
  <c r="T42" i="1" s="1"/>
  <c r="U42" i="1" s="1"/>
  <c r="R46" i="1"/>
  <c r="T46" i="1" s="1"/>
  <c r="U46" i="1" s="1"/>
  <c r="R50" i="1"/>
  <c r="T50" i="1" s="1"/>
  <c r="U50" i="1" s="1"/>
  <c r="R25" i="10"/>
  <c r="T25" i="10" s="1"/>
  <c r="U25" i="10" s="1"/>
</calcChain>
</file>

<file path=xl/sharedStrings.xml><?xml version="1.0" encoding="utf-8"?>
<sst xmlns="http://schemas.openxmlformats.org/spreadsheetml/2006/main" count="4822" uniqueCount="1330">
  <si>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</si>
  <si>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</si>
  <si>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</si>
  <si>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</si>
  <si>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</si>
  <si>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</si>
  <si>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</si>
  <si>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</si>
  <si>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</si>
  <si>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</si>
  <si>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</si>
  <si>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</si>
  <si>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</si>
  <si>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</si>
  <si>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</si>
  <si>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</si>
  <si>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</si>
  <si>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</si>
  <si>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</si>
  <si>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</si>
  <si>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</si>
  <si>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</si>
  <si>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</si>
  <si>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</si>
  <si>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</si>
  <si>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</si>
  <si>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</si>
  <si>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</si>
  <si>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</si>
  <si>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</si>
  <si>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</si>
  <si>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</si>
  <si>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</si>
  <si>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</si>
  <si>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</si>
  <si>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</si>
  <si>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</si>
  <si>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</si>
  <si>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</si>
  <si>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</si>
  <si>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</si>
  <si>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</si>
  <si>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</si>
  <si>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</si>
  <si>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</si>
  <si>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</si>
  <si>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</si>
  <si>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</si>
  <si>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</si>
  <si>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</si>
  <si>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</si>
  <si>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</si>
  <si>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</si>
  <si>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</si>
  <si>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</si>
  <si>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</si>
  <si>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</si>
  <si>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</si>
  <si>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</si>
  <si>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</si>
  <si>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</si>
  <si>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</si>
  <si>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</si>
  <si>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</si>
  <si>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</si>
  <si>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</si>
  <si>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</si>
  <si>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</si>
  <si>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</si>
  <si>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</si>
  <si>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</si>
  <si>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</si>
  <si>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</si>
  <si>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</si>
  <si>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</si>
  <si>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</si>
  <si>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</si>
  <si>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</si>
  <si>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</si>
  <si>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</si>
  <si>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</si>
  <si>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</si>
  <si>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</si>
  <si>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</si>
  <si>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</si>
  <si>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</si>
  <si>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</si>
  <si>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</si>
  <si>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</si>
  <si>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</si>
  <si>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</si>
  <si>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</si>
  <si>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</si>
  <si>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</si>
  <si>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</si>
  <si>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</si>
  <si>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</si>
  <si>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</si>
  <si>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</si>
  <si>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</si>
  <si>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</si>
  <si>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</si>
  <si>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</si>
  <si>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</si>
  <si>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</si>
  <si>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</si>
  <si>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</si>
  <si>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</si>
  <si>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</si>
  <si>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</si>
  <si>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</si>
  <si>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</si>
  <si>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</si>
  <si>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</si>
  <si>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</si>
  <si>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</si>
  <si>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</si>
  <si>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</si>
  <si>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</si>
  <si>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</si>
  <si>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</si>
  <si>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</si>
  <si>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</si>
  <si>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</si>
  <si>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</si>
  <si>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</si>
  <si>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</si>
  <si>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</si>
  <si>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</si>
  <si>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</si>
  <si>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</si>
  <si>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</si>
  <si>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</si>
  <si>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</si>
  <si>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</si>
  <si>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</si>
  <si>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</si>
  <si>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</si>
  <si>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</si>
  <si>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</si>
  <si>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</si>
  <si>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</si>
  <si>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</si>
  <si>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</si>
  <si>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</si>
  <si>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</si>
  <si>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</si>
  <si>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</si>
  <si>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</si>
  <si>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</si>
  <si>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</si>
  <si>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</si>
  <si>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</si>
  <si>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</si>
  <si>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</si>
  <si>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</si>
  <si>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</si>
  <si>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</si>
  <si>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</si>
  <si>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</si>
  <si>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</si>
  <si>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</si>
  <si>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</si>
  <si>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</si>
  <si>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</si>
  <si>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</si>
  <si>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</si>
  <si>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</si>
  <si>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</si>
  <si>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</si>
  <si>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</si>
  <si>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</si>
  <si>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</si>
  <si>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</si>
  <si>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</si>
  <si>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</si>
  <si>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</si>
  <si>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</si>
  <si>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</si>
  <si>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</si>
  <si>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</si>
  <si>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</si>
  <si>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</si>
  <si>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</si>
  <si>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</si>
  <si>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</si>
  <si>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</si>
  <si>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</si>
  <si>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</si>
  <si>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</si>
  <si>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</si>
  <si>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</si>
  <si>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</si>
  <si>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</si>
  <si>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</si>
  <si>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</si>
  <si>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</si>
  <si>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</si>
  <si>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</si>
  <si>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</si>
  <si>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</si>
  <si>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</si>
  <si>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</si>
  <si>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</si>
  <si>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</si>
  <si>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</si>
  <si>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</si>
  <si>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</si>
  <si>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</si>
  <si>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</si>
  <si>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</si>
  <si>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</si>
  <si>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</si>
  <si>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</si>
  <si>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</si>
  <si>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</si>
  <si>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</si>
  <si>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</si>
  <si>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</si>
  <si>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</si>
  <si>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</si>
  <si>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</si>
  <si>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</si>
  <si>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</si>
  <si>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</si>
  <si>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</si>
  <si>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</si>
  <si>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</si>
  <si>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</si>
  <si>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</si>
  <si>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</si>
  <si>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</si>
  <si>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</si>
  <si>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</si>
  <si>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</si>
  <si>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</si>
  <si>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</si>
  <si>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</si>
  <si>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</si>
  <si>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</si>
  <si>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</si>
  <si>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</si>
  <si>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</si>
  <si>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</si>
  <si>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</si>
  <si>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</si>
  <si>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</si>
  <si>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</si>
  <si>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</si>
  <si>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</si>
  <si>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</si>
  <si>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</si>
  <si>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</si>
  <si>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</si>
  <si>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</si>
  <si>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</si>
  <si>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</si>
  <si>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</si>
  <si>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</si>
  <si>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</si>
  <si>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</si>
  <si>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</si>
  <si>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</si>
  <si>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</si>
  <si>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</si>
  <si>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</si>
  <si>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</si>
  <si>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</si>
  <si>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</si>
  <si>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</si>
  <si>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</si>
  <si>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</si>
  <si>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</si>
  <si>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</si>
  <si>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</si>
  <si>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</si>
  <si>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</si>
  <si>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</si>
  <si>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</si>
  <si>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</si>
  <si>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</si>
  <si>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</si>
  <si>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</si>
  <si>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</si>
  <si>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</si>
  <si>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</si>
  <si>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</si>
  <si>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</si>
  <si>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</si>
  <si>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</si>
  <si>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</si>
  <si>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</si>
  <si>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</si>
  <si>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</si>
  <si>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</si>
  <si>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</si>
  <si>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</si>
  <si>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</si>
  <si>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</si>
  <si>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</si>
  <si>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</si>
  <si>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</si>
  <si>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</si>
  <si>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</si>
  <si>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</si>
  <si>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</si>
  <si>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</si>
  <si>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</si>
  <si>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</si>
  <si>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</si>
  <si>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</si>
  <si>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</si>
  <si>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</si>
  <si>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</si>
  <si>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</si>
  <si>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</si>
  <si>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</si>
  <si>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</si>
  <si>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</si>
  <si>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</si>
  <si>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</si>
  <si>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</si>
  <si>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</si>
  <si>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</si>
  <si>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</si>
  <si>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</si>
  <si>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</si>
  <si>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</si>
  <si>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</si>
  <si>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</si>
  <si>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</si>
  <si>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</si>
  <si>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</si>
  <si>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</si>
  <si>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</si>
  <si>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</si>
  <si>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</si>
  <si>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</si>
  <si>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</si>
  <si>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</si>
  <si>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</si>
  <si>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</si>
  <si>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</si>
  <si>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</si>
  <si>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</si>
  <si>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</si>
  <si>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</si>
  <si>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</si>
  <si>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</si>
  <si>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</si>
  <si>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</si>
  <si>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</si>
  <si>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</si>
  <si>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</si>
  <si>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</si>
  <si>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</si>
  <si>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</si>
  <si>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</si>
  <si>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</si>
  <si>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</si>
  <si>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</si>
  <si>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</si>
  <si>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</si>
  <si>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</si>
  <si>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</si>
  <si>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</si>
  <si>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</si>
  <si>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</si>
  <si>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</si>
  <si>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</si>
  <si>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</si>
  <si>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</si>
  <si>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</si>
  <si>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</si>
  <si>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</si>
  <si>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</si>
  <si>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</si>
  <si>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</si>
  <si>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</si>
  <si>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</si>
  <si>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</si>
  <si>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</si>
  <si>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</si>
  <si>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</si>
  <si>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</si>
  <si>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</si>
  <si>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</si>
  <si>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</si>
  <si>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</si>
  <si>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</si>
  <si>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</si>
  <si>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</si>
  <si>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</si>
  <si>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</si>
  <si>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</si>
  <si>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</si>
  <si>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</si>
  <si>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</si>
  <si>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</si>
  <si>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</si>
  <si>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</si>
  <si>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</si>
  <si>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</si>
  <si>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</si>
  <si>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</si>
  <si>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</si>
  <si>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</si>
  <si>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</si>
  <si>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</si>
  <si>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</si>
  <si>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</si>
  <si>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</si>
  <si>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</si>
  <si>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</si>
  <si>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</si>
  <si>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</si>
  <si>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</si>
  <si>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</si>
  <si>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</si>
  <si>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</si>
  <si>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</si>
  <si>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</si>
  <si>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</si>
  <si>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</si>
  <si>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</si>
  <si>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</si>
  <si>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</si>
  <si>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</si>
  <si>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</si>
  <si>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</si>
  <si>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</si>
  <si>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</si>
  <si>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</si>
  <si>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</si>
  <si>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</si>
  <si>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</si>
  <si>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</si>
  <si>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</si>
  <si>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</si>
  <si>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</si>
  <si>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</si>
  <si>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</si>
  <si>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</si>
  <si>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</si>
  <si>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</si>
  <si>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</si>
  <si>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</si>
  <si>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</si>
  <si>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</si>
  <si>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</si>
  <si>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</si>
  <si>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</si>
  <si>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</si>
  <si>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</si>
  <si>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</si>
  <si>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</si>
  <si>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</si>
  <si>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</si>
  <si>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</si>
  <si>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</si>
  <si>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</si>
  <si>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</si>
  <si>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</si>
  <si>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</si>
  <si>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</si>
  <si>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</si>
  <si>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</si>
  <si>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</si>
  <si>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</si>
  <si>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</si>
  <si>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</si>
  <si>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</si>
  <si>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</si>
  <si>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</si>
  <si>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</si>
  <si>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</si>
  <si>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</si>
  <si>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</si>
  <si>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</si>
  <si>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</si>
  <si>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</si>
  <si>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</si>
  <si>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</si>
  <si>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</si>
  <si>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</si>
  <si>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</si>
  <si>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</si>
  <si>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</si>
  <si>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</si>
  <si>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</si>
  <si>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</si>
  <si>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</si>
  <si>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</si>
  <si>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</si>
  <si>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</si>
  <si>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</si>
  <si>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</si>
  <si>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</si>
  <si>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</si>
  <si>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</si>
  <si>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</si>
  <si>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</si>
  <si>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</si>
  <si>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</si>
  <si>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</si>
  <si>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</si>
  <si>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</si>
  <si>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</si>
  <si>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</si>
  <si>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</si>
  <si>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</si>
  <si>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</si>
  <si>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</si>
  <si>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</si>
  <si>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</si>
  <si>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</si>
  <si>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</si>
  <si>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</si>
  <si>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</si>
  <si>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</si>
  <si>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</si>
  <si>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</si>
  <si>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</si>
  <si>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</si>
  <si>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</si>
  <si>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</si>
  <si>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</si>
  <si>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</si>
  <si>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</si>
  <si>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</si>
  <si>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</si>
  <si>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</si>
  <si>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</si>
  <si>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</si>
  <si>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</si>
  <si>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</si>
  <si>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</si>
  <si>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</si>
  <si>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</si>
  <si>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</si>
  <si>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</si>
  <si>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</si>
  <si>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</si>
  <si>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</si>
  <si>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</si>
  <si>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</si>
  <si>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</si>
  <si>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</si>
  <si>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</si>
  <si>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</si>
  <si>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</si>
  <si>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</si>
  <si>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</si>
  <si>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</si>
  <si>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</si>
  <si>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</si>
  <si>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</si>
  <si>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</si>
  <si>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</si>
  <si>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</si>
  <si>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</si>
  <si>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</si>
  <si>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</si>
  <si>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</si>
  <si>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</si>
  <si>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</si>
  <si>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</si>
  <si>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</si>
  <si>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</si>
  <si>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</si>
  <si>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</si>
  <si>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</si>
  <si>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</si>
  <si>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</si>
  <si>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</si>
  <si>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</si>
  <si>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</si>
  <si>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</si>
  <si>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</si>
  <si>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</si>
  <si>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</si>
  <si>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</si>
  <si>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</si>
  <si>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</si>
  <si>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</si>
  <si>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</si>
  <si>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</si>
  <si>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</si>
  <si>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</si>
  <si>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</si>
  <si>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</si>
  <si>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</si>
  <si>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</si>
  <si>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</si>
  <si>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</si>
  <si>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</si>
  <si>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</si>
  <si>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</si>
  <si>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</si>
  <si>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</si>
  <si>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</si>
  <si>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</si>
  <si>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</si>
  <si>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</si>
  <si>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</si>
  <si>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</si>
  <si>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</si>
  <si>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</si>
  <si>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</si>
  <si>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</si>
  <si>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</si>
  <si>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</si>
  <si>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</si>
  <si>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</si>
  <si>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</si>
  <si>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</si>
  <si>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</si>
  <si>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</si>
  <si>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</si>
  <si>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</si>
  <si>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</si>
  <si>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</si>
  <si>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</si>
  <si>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</si>
  <si>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</si>
  <si>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</si>
  <si>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</si>
  <si>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</si>
  <si>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</si>
  <si>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</si>
  <si>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</si>
  <si>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</si>
  <si>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</si>
  <si>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</si>
  <si>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</si>
  <si>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</si>
  <si>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</si>
  <si>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</si>
  <si>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</si>
  <si>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</si>
  <si>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</si>
  <si>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</si>
  <si>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</si>
  <si>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</si>
  <si>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</si>
  <si>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</si>
  <si>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</si>
  <si>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</si>
  <si>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</si>
  <si>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</si>
  <si>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</si>
  <si>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</si>
  <si>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</si>
  <si>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</si>
  <si>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</si>
  <si>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</si>
  <si>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</si>
  <si>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</si>
  <si>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</si>
  <si>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</si>
  <si>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</si>
  <si>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</si>
  <si>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</si>
  <si>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</si>
  <si>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</si>
  <si>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</si>
  <si>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</si>
  <si>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</si>
  <si>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</si>
  <si>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</si>
  <si>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</si>
  <si>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</si>
  <si>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</si>
  <si>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</si>
  <si>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</si>
  <si>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</si>
  <si>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</si>
  <si>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</si>
  <si>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</si>
  <si>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</si>
  <si>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</si>
  <si>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</si>
  <si>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</si>
  <si>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</si>
  <si>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</si>
  <si>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</si>
  <si>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</si>
  <si>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</si>
  <si>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</si>
  <si>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</si>
  <si>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</si>
  <si>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</si>
  <si>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</si>
  <si>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</si>
  <si>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</si>
  <si>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</si>
  <si>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</si>
  <si>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</si>
  <si>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</si>
  <si>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</si>
  <si>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</si>
  <si>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</si>
  <si>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</si>
  <si>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</si>
  <si>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</si>
  <si>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</si>
  <si>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</si>
  <si>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</si>
  <si>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</si>
  <si>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</si>
  <si>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</si>
  <si>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</si>
  <si>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</si>
  <si>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</si>
  <si>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</si>
  <si>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</si>
  <si>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</si>
  <si>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</si>
  <si>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</si>
  <si>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</si>
  <si>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</si>
  <si>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</si>
  <si>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</si>
  <si>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</si>
  <si>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</si>
  <si>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</si>
  <si>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</si>
  <si>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</si>
  <si>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</si>
  <si>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</si>
  <si>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</si>
  <si>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</si>
  <si>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</si>
  <si>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</si>
  <si>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</si>
  <si>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</si>
  <si>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</si>
  <si>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</si>
  <si>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</si>
  <si>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</si>
  <si>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</si>
  <si>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</si>
  <si>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</si>
  <si>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</si>
  <si>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</si>
  <si>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</si>
  <si>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</si>
  <si>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</si>
  <si>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</si>
  <si>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</si>
  <si>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</si>
  <si>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</si>
  <si>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</si>
  <si>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</si>
  <si>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</si>
  <si>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</si>
  <si>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</si>
  <si>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</si>
  <si>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</si>
  <si>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</si>
  <si>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</si>
  <si>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</si>
  <si>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</si>
  <si>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</si>
  <si>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</si>
  <si>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</si>
  <si>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</si>
  <si>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</si>
  <si>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</si>
  <si>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</si>
  <si>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</si>
  <si>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</si>
  <si>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</si>
  <si>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</si>
  <si>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</si>
  <si>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</si>
  <si>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</si>
  <si>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</si>
  <si>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</si>
  <si>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</si>
  <si>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</si>
  <si>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</si>
  <si>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</si>
  <si>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</si>
  <si>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</si>
  <si>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</si>
  <si>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</si>
  <si>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</si>
  <si>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</si>
  <si>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</si>
  <si>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</si>
  <si>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</si>
  <si>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</si>
  <si>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</si>
  <si>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</si>
  <si>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</si>
  <si>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</si>
  <si>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</si>
  <si>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</si>
  <si>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</si>
  <si>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</si>
  <si>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</si>
  <si>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</si>
  <si>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</si>
  <si>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</si>
  <si>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</si>
  <si>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</si>
  <si>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</si>
  <si>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</si>
  <si>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</si>
  <si>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</si>
  <si>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</si>
  <si>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</si>
  <si>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</si>
  <si>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</si>
  <si>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</si>
  <si>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</si>
  <si>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</si>
  <si>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</si>
  <si>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</si>
  <si>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</si>
  <si>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</si>
  <si>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</si>
  <si>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</si>
  <si>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</si>
  <si>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</si>
  <si>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</si>
  <si>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</si>
  <si>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</si>
  <si>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</si>
  <si>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</si>
  <si>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</si>
  <si>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</si>
  <si>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</si>
  <si>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</si>
  <si>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</si>
  <si>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</si>
  <si>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</si>
  <si>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</si>
  <si>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</si>
  <si>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</si>
  <si>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</si>
  <si>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</si>
  <si>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</si>
  <si>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</si>
  <si>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</si>
  <si>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</si>
  <si>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</si>
  <si>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</si>
  <si>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</si>
  <si>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</si>
  <si>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</si>
  <si>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</si>
  <si>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</si>
  <si>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</si>
  <si>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</si>
  <si>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</si>
  <si>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</si>
  <si>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</si>
  <si>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</si>
  <si>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</si>
  <si>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</si>
  <si>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</si>
  <si>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</si>
  <si>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</si>
  <si>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</si>
  <si>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</si>
  <si>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</si>
  <si>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</si>
  <si>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</si>
  <si>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</si>
  <si>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</si>
  <si>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</si>
  <si>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</si>
  <si>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</si>
  <si>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</si>
  <si>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</si>
  <si>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</si>
  <si>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</si>
  <si>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</si>
  <si>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</si>
  <si>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</si>
  <si>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</si>
  <si>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</si>
  <si>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</si>
  <si>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</si>
  <si>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</si>
  <si>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</si>
  <si>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</si>
  <si>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</si>
  <si>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</si>
  <si>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</si>
  <si>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</si>
  <si>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</si>
  <si>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</si>
  <si>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</si>
  <si>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</si>
  <si>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</si>
  <si>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</si>
  <si>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</si>
  <si>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</si>
  <si>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</si>
  <si>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</si>
  <si>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</si>
  <si>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</si>
  <si>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</si>
  <si>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</si>
  <si>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</si>
  <si>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</si>
  <si>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</si>
  <si>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</si>
  <si>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</si>
  <si>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</si>
  <si>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</si>
  <si>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</si>
  <si>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</si>
  <si>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</si>
  <si>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</si>
  <si>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</si>
  <si>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</si>
  <si>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</si>
  <si>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</si>
  <si>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</si>
  <si>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</si>
  <si>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</si>
  <si>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</si>
  <si>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</si>
  <si>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</si>
  <si>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</si>
  <si>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</si>
  <si>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</si>
  <si>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</si>
  <si>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</si>
  <si>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</si>
  <si>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</si>
  <si>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</si>
  <si>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</si>
  <si>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</si>
  <si>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</si>
  <si>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</si>
  <si>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</si>
  <si>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</si>
  <si>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</si>
  <si>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</si>
  <si>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</si>
  <si>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</si>
  <si>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</si>
  <si>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</si>
  <si>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</si>
  <si>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</si>
  <si>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</si>
  <si>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</si>
  <si>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</si>
  <si>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</si>
  <si>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</si>
  <si>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</si>
  <si>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</si>
  <si>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</si>
  <si>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</si>
  <si>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</si>
  <si>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</si>
  <si>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</si>
  <si>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</si>
  <si>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</si>
  <si>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</si>
  <si>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</si>
  <si>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</si>
  <si>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</si>
  <si>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</si>
  <si>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</si>
  <si>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</si>
  <si>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</si>
  <si>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</si>
  <si>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</si>
  <si>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</si>
  <si>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</si>
  <si>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</si>
  <si>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</si>
  <si>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</si>
  <si>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</si>
  <si>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</si>
  <si>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</si>
  <si>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</si>
  <si>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</si>
  <si>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</si>
  <si>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</si>
  <si>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</si>
  <si>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</si>
  <si>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</si>
  <si>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</si>
  <si>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</si>
  <si>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</si>
  <si>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</si>
  <si>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</si>
  <si>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</si>
  <si>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</si>
  <si>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</si>
  <si>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</si>
  <si>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</si>
  <si>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</si>
  <si>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</si>
  <si>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</si>
  <si>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</si>
  <si>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</si>
  <si>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</si>
  <si>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</si>
  <si>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</si>
  <si>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</si>
  <si>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</si>
  <si>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</si>
  <si>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</si>
  <si>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</si>
  <si>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</si>
  <si>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</si>
  <si>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</si>
  <si>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</si>
  <si>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</si>
  <si>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</si>
  <si>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</si>
  <si>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</si>
  <si>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</si>
  <si>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</si>
  <si>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</si>
  <si>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</si>
  <si>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</si>
  <si>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</si>
  <si>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</si>
  <si>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</si>
  <si>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</si>
  <si>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</si>
  <si>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</si>
  <si>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</si>
  <si>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</si>
  <si>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</si>
  <si>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</si>
  <si>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</si>
  <si>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</si>
  <si>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</si>
  <si>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</si>
  <si>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</si>
  <si>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</si>
  <si>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</si>
  <si>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</si>
  <si>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</si>
  <si>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</si>
  <si>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</si>
  <si>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</si>
  <si>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</si>
  <si>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</si>
  <si>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</si>
  <si>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</si>
  <si>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</si>
  <si>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</si>
  <si>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</si>
  <si>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</si>
  <si>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</si>
  <si>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</si>
  <si>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</si>
  <si>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</si>
  <si>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</si>
  <si>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</si>
  <si>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</si>
  <si>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</si>
  <si>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</si>
  <si>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</si>
  <si>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</si>
  <si>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</si>
  <si>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</si>
  <si>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</si>
  <si>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</si>
  <si>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</si>
  <si>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</si>
  <si>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</si>
  <si>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</si>
  <si>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</si>
  <si>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</si>
  <si>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</si>
  <si>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</si>
  <si>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 xml:space="preserve">ELABORACIÓN                                            ACTUALIZACIÓN                                               FECHA: </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</si>
  <si>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</si>
  <si>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</si>
  <si>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</si>
  <si>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</si>
  <si>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</si>
  <si>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</si>
  <si>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</si>
  <si>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</si>
  <si>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</si>
  <si>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</si>
  <si>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</si>
  <si>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</si>
  <si>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</si>
  <si>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</si>
  <si>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</si>
  <si>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</si>
  <si>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</si>
  <si>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</si>
  <si>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</si>
  <si>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</si>
  <si>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</si>
  <si>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</si>
  <si>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</si>
  <si>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</si>
  <si>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</si>
  <si>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</si>
  <si>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</si>
  <si>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</si>
  <si>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</si>
  <si>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</si>
  <si>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</si>
  <si>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</si>
  <si>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</si>
  <si>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</si>
  <si>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</si>
  <si>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</si>
  <si>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</si>
  <si>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</si>
  <si>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</si>
  <si>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</si>
  <si>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</si>
  <si>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</si>
  <si>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</si>
  <si>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</si>
  <si>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</si>
  <si>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</si>
  <si>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</si>
  <si>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</si>
  <si>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</si>
  <si>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</si>
  <si>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</si>
  <si>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</si>
  <si>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</si>
  <si>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</si>
  <si>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</si>
  <si>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</si>
  <si>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</si>
  <si>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</si>
  <si>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</si>
  <si>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</si>
  <si>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</si>
  <si>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</si>
  <si>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</si>
  <si>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</si>
  <si>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</si>
  <si>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</si>
  <si>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</si>
  <si>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</si>
  <si>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</si>
  <si>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</si>
  <si>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</si>
  <si>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</si>
  <si>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</si>
  <si>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</si>
  <si>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</si>
  <si>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</si>
  <si>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</si>
  <si>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</si>
  <si>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</si>
  <si>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</si>
  <si>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</si>
  <si>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</si>
  <si>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</si>
  <si>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</si>
  <si>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</si>
  <si>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</si>
  <si>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</si>
  <si>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</si>
  <si>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</si>
  <si>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</si>
  <si>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</si>
  <si>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</si>
  <si>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</si>
  <si>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</si>
  <si>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</si>
  <si>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</si>
  <si>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</si>
  <si>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</si>
  <si>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</si>
  <si>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</si>
  <si>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</si>
  <si>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</si>
  <si>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</si>
  <si>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</si>
  <si>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</si>
  <si>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</si>
  <si>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</si>
  <si>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</si>
  <si>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</si>
  <si>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</si>
  <si>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</si>
  <si>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</si>
  <si>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</si>
  <si>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</si>
  <si>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</si>
  <si>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</si>
  <si>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</si>
  <si>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</si>
  <si>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</si>
  <si>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1.Planear, implementar y controlar el proceso de mantenimiento preventivo y correctivo.2. Realizar la gestión necesaria para la ejecución del mantenimiento de los vehículos livianos. pesados y maquinaria. 3.Coordinar el mantenimiento de la información cartográfica y de catastro de redes de acueducto en el sistema de información geográfico unificado de la Empresa (SIGUE). 4.Efectuar la planeación y ejecución de los presupuestos necesarios tanto de funcionamiento como de inversión. 5.Asegurar que toda la información relacionada con acueducto de su zona de servicio sea incorporada al sistema de información empresarial. 6.Atender tutelas, querellas, derechos de petición, acciones populares y demás oficios internos y externos relacionados con la naturaleza de las funciones de su cargo. 7.Supervisar el personal a su cargo y dar cabal cumplimiento a las normas y programas de administración de personal establecidos en la Empresa</t>
  </si>
  <si>
    <t>si</t>
  </si>
  <si>
    <t>Se  recomienda realizar  programa  preventivo  de  fumigacion, Implementar  el uso de  gel  antibacterial</t>
  </si>
  <si>
    <t>ELEMENTOS DE PROTECCIÓN PERSONAL DE ACUERDO AL MANUAL DE E.P.P. DE LA EMPRESA</t>
  </si>
  <si>
    <t>Suministro de bloqueador teniendo en cuenta el tiempo de exposición</t>
  </si>
  <si>
    <t>Continuar con el desarrollo del programa de riesgo psicosocial con el fin de retroalimentar acerca del y manejo de estrés, así como factores internos y externos que desarrollen a mayor nivel este riesgo.</t>
  </si>
  <si>
    <t>Se  recomienda  realizar  mantenimiento  preventivo a  los  centros de computo,Ajustar  puestos de  trabajo de  acuerdo con los  requerimientos  minimos estandarizados.</t>
  </si>
  <si>
    <t>Fortalecer y Socializar el Programa de Seguridad Vial establecido</t>
  </si>
  <si>
    <t>Implementar programa de orden y aseo 5 S ,jornadas de orden y aseo y  reciclaje</t>
  </si>
  <si>
    <t>implementar talleres de reconocimiento defensivo, retroalimentar a los funcionarios sobre los procedimientos de seguridad para casos en los cuales se puedan presentar eventos por la atencion a publico.</t>
  </si>
  <si>
    <t>inspeccionar todos los elementos de emergencia para la atención de la contingencia</t>
  </si>
  <si>
    <t xml:space="preserve">Ejecutar y controlar las actividades de operación , mantenimiento y expansión de redes de acueducto y alcantarillado, garantizado la continuidad y la calidad de servicio. </t>
  </si>
  <si>
    <t xml:space="preserve">Ejecutar el programa de mantenimiento , preventivo y correctivo, de la red de acueducto o alcantarillado. Verificar los reportes, y la documentación de daño, avisos y actividades de mantenimiento correctivo y preventivo, realizar el seguimiento y revisión de diseños e información referentes a obras de acueducto o alcantarillado. Realizar estudios de solicitudes de servicios para emitir los conceptos técnicos sobre viabilidad de prestación de servicio, Controlar los procesos de impacto urbano asociados al mantenimiento y construcción de las redes de la zona. Realizar el seguimiento a los indicadores de gestión y calidad del servicio de acueducto y alcantarillado. </t>
  </si>
  <si>
    <t>Sensibilizar a los funcionarios y suministrar (E.P.P) acordes al riesgo</t>
  </si>
  <si>
    <t>Generar los reportes correspondientes para alimentar los indicadores y estadisticas del area,   y elaborar y mantener la documentacion relacionada con las actividades efectuadas por la misma.</t>
  </si>
  <si>
    <t xml:space="preserve">1.  Realizar visitas tecnicas, de acuerdo a los lineamientos fijados por el superior inmediato,2  Elaborar las estadisticas de avance de actividades de los estudios y proyectos del area, 3.  Recolectar la informacion de estudios y conceptos tecnicos solicitados por las areas, segun las 
 necesidades, 4. Manejar y actualizar las diferentes bases de datos donde se registra la informacion tecnica del area,5.  Ingresar y cerrar debidamente las solicitudes propias del area al sistema, 6.  Realizar modelaciones, analisis y mediciones que sean requeridas por el area, a traves del   sistema de informacion geografico unificado de la empresa (SIGUE),7. Actualizar los archivos de documentos tecnicos relacionados y suministrar al superior inmediato y 
 demas personas interesadas y autorizadas, la informaciOn solicitada,8.  Revisar y/o corregir los informes de seguimiento de los diferentes contratos a cargo del area.
</t>
  </si>
  <si>
    <t>BASE DE TRABAJO EN ALTURAS</t>
  </si>
  <si>
    <t>se agregó al cargo ayudante operativo nivel 42 el peligro de TRABAJO EN ALTURAS.</t>
  </si>
  <si>
    <t>se agregó al cargo profesional especializado nivel 21 el peligro de TRABAJO EN ALTURAS.</t>
  </si>
  <si>
    <t>se cambió el número de expuestos del cargo tecnológo en obras civiles nivel 32 de 3 trabajadores a 2 trabajadores.</t>
  </si>
  <si>
    <t>se agregó al cargo tecnológo en obras civiles nivel 32 el peligro de TRABAJO EN ALTURAS.</t>
  </si>
  <si>
    <t>NOMBRE CENTRO DE TRABAJO Y/O PROCESO: DIVISIÓN SERVICIO ACUEDUCTO ZONA 1 - ADMINISTRATIVO</t>
  </si>
  <si>
    <t>CENTRO DE TRABAJO Y/O PROCESO: DIRECCIÓN SERVICIO ACUEDCUTO Y ALCANTARILLADO ZONA UNO</t>
  </si>
  <si>
    <t>DIVISIÓN SERVICIO ACUEDUCTO ZONA 1 - ADMINISTRATIVO</t>
  </si>
  <si>
    <t>SI</t>
  </si>
  <si>
    <t>Sensibilizar  al personal en la  importancia de  reportar actos  y condiciones  inseguras</t>
  </si>
  <si>
    <t xml:space="preserve">realizar revisiones de gases y humos en los vehiculos en alquiler, revisar que se encuentren al dia con papeles y revisiones tecnomecanicas. </t>
  </si>
  <si>
    <t>Utilizar herramientas adecuadas a la actividad, no utilizar herramientas hechizas. 
Realizar inspección a la herramienta antes de su uso</t>
  </si>
  <si>
    <t>MATRIZ DE IDENTIFICACIÓN DE PELIGROS</t>
  </si>
  <si>
    <t xml:space="preserve">se eliminó el control operacional del cargo operador de valvulas nivel 40 el en peligro de GASES Y VAPORES. </t>
  </si>
  <si>
    <t>se eliminó el control administrativo al cargo operador de valvulas nivel 40 en el peligro de SISMOS.</t>
  </si>
  <si>
    <t>se agregó al cargo operador de valvulas nivel 40 el peligro de TRABAJO EN ALTURAS.</t>
  </si>
  <si>
    <t>se cambió el número de expuestos del cargo operador de valvulas nivel 40 de 1 trabajador a 3 trabajadores.</t>
  </si>
  <si>
    <t>Asegurar la entrega y recibo de los materiales, herramientas y equipos que son requeridos para realizar la ejecucion de los trabajos de mantenimiento preventivo, predictivo y correctivo, con el fin de asegurar la disponibilidad, capacidad funcional, operativa y productiva de los equipos en los procesos de captacion, almacenamiento, conduccion y tratamiento de agua.</t>
  </si>
  <si>
    <t>1.  Controlar la entrega y recibo de los materiales, repuestos, herramientas y equipos que son requeridos, pare ejecutar los trabajos de mantenimiento preventivo y predictivo programado y correctivo de acuerdo con los procedimientos establecidos. 2.  Solicitar los materiales, repuestos, equipos y herramientas que son utilizados en la ejecucion de   los trabajos de mantenimiento cuando sus existencias no permiten atender los trabajos de   mantenimiento solicitados. 3. Ejecutar las Ordenes de trabajo que le son asignadas del programa de mantenimiento preventivo y predictivo programado, en especial las del tipo mecanico, cumpliendo con los requisitos definidos para asegurar la disponibilidad de los equipos criticos de los procesos de captacion, almacenamiento, conduccion y tratamiento. 4.  Verificar los trabajos de mantenimiento preventivos o correctivos realizados. 5.  Realizar la verificacion y mantenimiento de los elementos de deteccion de incidentes, de los equipos de proteccion personal y de control local de emergencias de los procesos y estructuras del area.  6.  Revisar y solicitar los cambios necesarios en la informacion tecnica que es necesaria para  realizar los trabajos de mantenimiento mecanico. 7.  Informar a su superior inmediato sabre el desarrollo de sus funciones, asi como las novedades e inconvenientes que se presentee, con el fin de que se pueda verificar el cumplimiento de los requisitos definidos y se tomen las medidas pertinentes de forma oportuna.</t>
  </si>
  <si>
    <t>Implementar  el uso de  gel  antibacterial</t>
  </si>
  <si>
    <t>se modificó el control operacional al cargo técnico nivel 42 en el peligro de VIRUS, BACTERIAS Y HONGOS.</t>
  </si>
  <si>
    <t>se eliminó el control administrativo al cargo técnico nivel 42 en el peligro de SISMOS.</t>
  </si>
  <si>
    <t xml:space="preserve">se eliminó el control operacional del cargo técnico nivel 42 el en peligro de GASES Y VAPORES. </t>
  </si>
  <si>
    <t>Contar con el certificado, actualización y reentrenamiento para trabajo en alturas.</t>
  </si>
  <si>
    <t>realizar el aseo constante de los puestos de trabajo para evitar la exposicion y movimiento de material particulado</t>
  </si>
  <si>
    <t>realizar pausas activas y movimientos adecuados a la hora de realizar levantamiento de cargas.</t>
  </si>
  <si>
    <t>Realizar labores operativas y de apoyo en el mantenimiento de infraestructura y locativas que comprendan los sistemas de acueducto y alcantarillado, plantas de tratamiento y estaciones de bombeo.</t>
  </si>
  <si>
    <t>1. Efectuar de manera individual o colectiva en el lugar que se indique, labores manuales y con
equipos, la ruptura, excavación, relleno, reconstrucción, cargue y descargue de materiales 2. Efectuar labores manuales y con equipos, la limpieza, poda, extracción y cargue de materiales, basuras y sedimentos de los pozos, canales, sumideros, box culvert, estructura en general, entre otros,  3. Realizar el alistamiento y transporte de las piezas de maquinaria, equipos, materiales y herramientas que utiliza el personal de la cuadrilla, 4. Realizar la toma de muestras de aguas y suelos, según indicaciones del superior inmediato,  5. Mantener en perfecto estado de limpieza y funcionamiento las herramientas y equipos de trabajo que se le asignen y responder por las pérdidas y los daños ocasionados por el mal uso de los mismos, 6. Operar equipos de presión y succión, y demás, utilizados para ejecutar las operaciones de los sistemas de acueducto y alcantarillado 7. Realizar en coordinación con el superior inmediato, las actividades de impacto urbano para la ejecución de obras en espacio público en los sistemas de acueducto y alcantarillado. 8. Informar oportunamente al superior inmediato sobre el desarrollo de los trabajos encomendados, inconvenientes o dificultades presentados en la ejecución de los mismos, los accidentes e imprevistos ocurridos, con el propósito de suministrar información necesaria para el seguimiento en la ejecución de las actividades realizadas en el área. 9. Cumplir con los procedimientos establecidos por la empresa aplicando las medidas de prevención y protección para minimizar la ocurrencia de los riesgos asociados a la labor en cumplimiento de las normas de servicio internas y legislación vigente. 10. Cumplir con las funciones generales establecidas en la presente resolución en la página 68, para el nivel operativo</t>
  </si>
  <si>
    <t xml:space="preserve"> Implementar  el uso de  gel  antibacterial</t>
  </si>
  <si>
    <t>Implementar programa de orden y aseo 5 S ,jornadas de orden y aseo y  reciclaje dentro de los vehiculos.</t>
  </si>
  <si>
    <t>se modificó el control operacional al cargo conductor operativo nivel 41 en el peligro de VIRUS.</t>
  </si>
  <si>
    <t>se eliminó el control administrativo al cargo conductor operativo nivel 41 en el peligro de SISMOS.</t>
  </si>
  <si>
    <t>se cambió el número de expuestos del cargo conductor operativo nivel 41 de 3 trabajadores a 2 trabajadores.</t>
  </si>
  <si>
    <t>se agregó al cargo conductor operativo nivel 41 el peligro de TRABAJO EN ALTURAS.</t>
  </si>
  <si>
    <t>se eliminó el control administrativo al cargo fontanero nivel 42 en el peligro de SISMOS.</t>
  </si>
  <si>
    <t xml:space="preserve">se eliminó el control operacional del cargo fontanero nivel 42 el en peligro de GASES Y VAPORES. </t>
  </si>
  <si>
    <t>se modificó el control operacional al cargo fontanero nivel 42 en el peligro de VIRUS.</t>
  </si>
  <si>
    <t>se cambió el número de expuestos del cargo fontanero nivel 41 de 9 trabajadores a 4 trabajadores.</t>
  </si>
  <si>
    <t>biológico</t>
  </si>
  <si>
    <t>En caso de tener un evento de mordedura de (perro)    informar al jefe inmediato y proseguir con el reporte de A.T para que resiban  atención medica inmediata</t>
  </si>
  <si>
    <t>fisíco</t>
  </si>
  <si>
    <t>químico</t>
  </si>
  <si>
    <t>psicosocial</t>
  </si>
  <si>
    <t>biomecánico</t>
  </si>
  <si>
    <t>Alternar posturas y diseño en el puesto de trabajo ,implementar programa de higiene postural; realizar inspecciones de seguridad verificando  puestos de trabajo que pueden generar trastornos o condiciones inseguras</t>
  </si>
  <si>
    <t>Implementar  programa de ergonomía que incluya posturas adecuadas en el puesto de trabajo,  ejercicios de distencionamiento y fortalecimiento muscular, . Desarrollar charlas con especialistas en ergonomía, a fin de que enseñen a los trabajadores ejercicios y buenas practicas de higiene postural.</t>
  </si>
  <si>
    <t>condiciones de seguridad</t>
  </si>
  <si>
    <t>Retroalimentación en la actividad e identificar los riesgos ,realizar un ATS antes de cada actividad</t>
  </si>
  <si>
    <t>Utilizar herramientas adecuadas a la actividad, no utilizar herramientas hechizas. Realizar inspección a la herramienta antes de su uso</t>
  </si>
  <si>
    <t>fenómenos naturales</t>
  </si>
  <si>
    <t>se modificó el control operacional al cargo fontanero nivel 41 en el peligro de VIRUS.</t>
  </si>
  <si>
    <t>se eliminó el control administrativo al cargo fontanero nivel 41 en el peligro de SISMOS.</t>
  </si>
  <si>
    <t xml:space="preserve">se eliminó el control operacional del cargo fontanero nivel 41 el en peligro de GASES Y VAPORES. </t>
  </si>
  <si>
    <t>se cambió el número de expuestos del cargo operador de valvulas nivel 40 de 15 trabajadores a 3 trabajadores.</t>
  </si>
  <si>
    <t>se modificó el control operacional al cargo operador de valculas nivel 40 en el peligro de VIRUS.</t>
  </si>
  <si>
    <t>se cambió el número de expuestos del cargo ayudante 52 de 9 trabajadores a 3 trabajadores.</t>
  </si>
  <si>
    <t>se modificó el control operacional al cargo ayudante nivel 52 en el peligro de VIRUS.</t>
  </si>
  <si>
    <t>se eliminó el control administrativo al cargo ayudante nivel 52 en el peligro de SISMOS.</t>
  </si>
  <si>
    <t xml:space="preserve">se eliminó el control operacional del cargo ayudante nivle 52 el en peligro de GASES Y VAPORES. </t>
  </si>
  <si>
    <t xml:space="preserve">Sensibilizar a los funcionarios y suministrar (E.P.P) acordes al riesgo </t>
  </si>
  <si>
    <t>Rotar al personal para la actividad</t>
  </si>
  <si>
    <t>Continuar con el desarrollo del programa de riesgo psicosocial con el fin de retroalimentar acerca del y manejo de estrés, así como factores internos y externos que desarrollen a mayor nivel este riesgo</t>
  </si>
  <si>
    <t xml:space="preserve">Contar con funcionarios competentes para las actividades, realizar diariamente Inspecciones pre-operacionales del equipo y herramientas. </t>
  </si>
  <si>
    <t>BASE DE ACCIDENTALIDAD 2018</t>
  </si>
  <si>
    <t>ELABORACIÓN                                            ACTUALIZACIÓN                                               FECHA: 12 DE OCTUBRE DE 2018</t>
  </si>
  <si>
    <t>CENTRO DE TRABAJO Y/O PROCESO: DIRECCIÓN SERVICIO ACUEDUCTO Y ALCANTARILLADO ZONA 1</t>
  </si>
  <si>
    <t>NOMBRE CENTRO DE TRABAJO Y/O PROCESO: DIVISIÓN SERVICIO ACUEDUCTO ZONA 1 - TAPADAS VOLQUETA</t>
  </si>
  <si>
    <t>DIVISIÓN SERVICIO ACUEDUCTO ZONA 1 - TAPADAS VOLQUETA</t>
  </si>
  <si>
    <t>SUBCENTRAL USAQUÉN</t>
  </si>
  <si>
    <t>se cambió el número de expuestos del cargo conductor operativo nivel 41 de 15 trabajadores a 3 trabajadores.</t>
  </si>
  <si>
    <t>se modificó el control operacional al cargo conductor operativo nivel 41 en el peligro de VIRUS Y BACTERIAS.</t>
  </si>
  <si>
    <t>se cambió el número de expuestos del cargo técnico nivel 42 de 1 trabajadores a 3 trabajadores.</t>
  </si>
  <si>
    <t>se modificó el control operacional al cargo técnico nivel 42 en el peligro de VIRUS Y BACTERIAS.</t>
  </si>
  <si>
    <t>se cambió el número de expuestos del cargo fontanero nivel 41 de 7 trabajadores a 4 trabajadores.</t>
  </si>
  <si>
    <t>se agrego al cargo conductor operativo nivel 41 el peligro de RIEGO MAQUINARIA EQUIPO debido al accidente ocurrido en la zona 1,</t>
  </si>
  <si>
    <t>se agregó al cargo ayudante nivel 52 el peligro de TRABAJO EN ALTURAS.</t>
  </si>
  <si>
    <t>se modificó el control operacional al cargo ayudante nivel 52 en el peligro de VIRUS Y BACTERIAS.</t>
  </si>
  <si>
    <t>Ejecutar los trabajos de aforo de distritos y sectores hidraulicos, localizacion de valvulas, pruebas de cierre, ubicacion de taladros, perdida de carga e investigaciones de localizacion para verificar caudales,  volumenes  y estado  de  operacion de Ia  red  de  acueducto y/o estructuras de alcantarillado.</t>
  </si>
  <si>
    <t xml:space="preserve">1. Medir los parametros hidraulicos de las redes de acueducto, tales como presion, caudal y capacidad. 2.  Inspeccionar el estado fisico y en  especial  de  la  medicion  de los  macromedidores  y  registradores de presion fijos instalados en las zonas de gestion y/o sectores hidraulicos. 3.  Efectuar Ia instalacion o revision a las instalaciones de los equipos de medicion de caudal y  presion portatil en cada una de las entidades hidraulicos de sectorizacion o de las redes de  acueducto, durante procesos de investigacion sistematica de fugas o pruebas de capacidad de redes para autorizacion de nuevos desarrollos, en caso de ser requeridos. 4.  Verificar el estado de cada una de las camaras de medicion, el estado fisico de las mismas y de ser necesario efectuar el desague correspondiente, la limpieza y demas actividades de mantenimiento correctivo, asi como el estado de las acometidas e instalaciones electricas de los equipos de medicion fijos instalados para Ia medicion de parametros hidraulicos para mantener en correcto estado la operacion, seguridad y funcionamiento los equipos. 5.  Efectuar la revision y pruebas de estanqueidad necesarias a las divisorias de servicio por sectorizacion y sus diferentes area, zonas aferentes a vaIvulas reductoras de presion.6.  Participar en Ia localizacion y construccion de los puntos de medicion, especialmente en  aquellos en los cuales se requiere de perforacion de taladros para emitir la instalacion de los  equipos de medicion, solicitar materiales, equipos adecuados. Operar y mantener los equipos de bombeo a su cargo como son motobombas, electrobombas, unidades de poder y demas equipos de mayor capacidad de bombeo requeridos para el desague de camaras de accesorios, de tuberias de redes matrices, y de otros eventos operativos a cargo de la Empresa. Efectuar Ia investigacion, deteccion y localizacion de fugas sistematicas o no visibles dispersas por reclamos o control de perdidas, entrega de informes correspondientes y de seguimiento.Realizar pruebas  a  los  hidrantes de la  red de acueducto.  10. Efectuar la operacion y/o mantenimiento basico de accesorios de la red matriz, tales como 
 valvulas de purge, ventosas, registros de pitemetro, cheques, valvulas de control hidraulico, 
 bocas de acceso, durante los procesos de cambia de operacion o mantenimiento de redes.
11. Realizar con el superior inmediato y las comisiones Ia actualizacion del inventario de los 
 elementos y equipos de pitometria, para disponer de un inventario adecuado de elementos y 
 equipos.
</t>
  </si>
  <si>
    <t>se modificó el control operacional al cargo aforador nivel 32 en el peligro de VIRUS.</t>
  </si>
  <si>
    <t>se eliminó el control administrativo al cargo aforador nivel 32 en el peligro de SISMOS.</t>
  </si>
  <si>
    <t xml:space="preserve">se eliminó el control operacional del cargo aforador nivel 32 el en peligro de GASES Y VAPORES. </t>
  </si>
  <si>
    <t>se cambió el número de expuestos del cargo técnico nivel 42 de 2 trabajadores a  trabajador.</t>
  </si>
  <si>
    <t>se cambió el número de expuestos del cargo fontanero nivel 42 de 9 trabajadores a 5 trabajadores.</t>
  </si>
  <si>
    <t>se cambió el número de expuestos del cargo ayudante nivel 52 de 9 trabajadores a 2 trabajadores.</t>
  </si>
  <si>
    <t>se cambió el número de expuestos del cargo conductor operativo nivel 41 de 3 trabajadores a 1 trabajador.</t>
  </si>
  <si>
    <t>se agregó al cargo albañil nivel 32 el peligro de TRABAJO EN ALTURAS.</t>
  </si>
  <si>
    <t>se cambió el número de expuestos del cargo ayudante nivel 52 de 9 trabajadores a 2 trabajador.</t>
  </si>
  <si>
    <t>NS-040</t>
  </si>
  <si>
    <t>Se agregó columna en la cual se estipula la clasificación del peligro</t>
  </si>
  <si>
    <t>biomecánicos</t>
  </si>
  <si>
    <t>CENTRO DE TRABAJO Y/O PROCESO: DIRECCIÓN SRVICIO ACUEDCUTO Y ALCANTARILLADO ZONA UNO</t>
  </si>
  <si>
    <t>NOMBRE CENTRO DE TRABAJO Y/O PROCESO: DIVISIÓN SERVICIO ACUEDUCTO ZONA 1 - MECÁNICA AUTOMOTRIZ</t>
  </si>
  <si>
    <t>DIVISIÓN SERVICIO ACUEDUCTO ZONA 1 - MECÁNICA AUTOMOTRIZ</t>
  </si>
  <si>
    <t>NOMBRE CENTRO DE TRABAJO Y/O PROCESO: DIVISIÓN SERVICIO ACUEDUCTO ZONA 1 - VERIFICACIÓN</t>
  </si>
  <si>
    <t>DIVISIÓN SERVICIO ACUEDUCTO ZONA 1 - VERIFICACIÓN</t>
  </si>
  <si>
    <t>NOMBRE CENTRO DE TRABAJO Y/O PROCESO: DIVISIÓN SERVICIO ACUEDUCTO ZONA 1 - CARROTANQUE</t>
  </si>
  <si>
    <t>DIVISIÓN SERVICIO ACUEDUCTO ZONA 1 - CARROTANQUE</t>
  </si>
  <si>
    <t>NOMBRE CENTRO DE TRABAJO Y/O PROCESO: DIVISIÓN SERVICIO ACUEDUCTO ZONA 1 - VALVULAS</t>
  </si>
  <si>
    <t>DIVISIÓN SERVICIO ACUEDUCTO ZONA 1 - VALVULAS</t>
  </si>
  <si>
    <t>NOMBRE CENTRO DE TRABAJO Y/O PROCESO: DIVISIÓN SERVICIO ACUEDUCTO ZONA 1 - COMPRESOR</t>
  </si>
  <si>
    <t>DIVISIÓN SERVICIO ACUEDUCTO ZONA 1 - COMPRESOR</t>
  </si>
  <si>
    <t>NOMBRE CENTRO DE TRABAJO Y/O PROCESO: DIVISIÓN SERVICIO ACUEDUCTO ZONA 1 - PITOMETRÍA</t>
  </si>
  <si>
    <t>DIVISIÓN SERVICIO ACUEDUCTO ZONA 1 - PITOMETRÍA</t>
  </si>
  <si>
    <t>NOMBRE CENTRO DE TRABAJO Y/O PROCESO: DIVISIÓN SERVICIO ACUEDUCTO ZONA 1 - FONTANERÍA</t>
  </si>
  <si>
    <t>DIVISIÓN SERVICIO ACUEDUCTO ZONA 1 - FONTANERÍA</t>
  </si>
  <si>
    <t>se agregó el cargo de fontanero nivel 41.</t>
  </si>
  <si>
    <t>NOMBRE CENTRO DE TRABAJO Y/O PROCESO: DIVISIÓN SERVICIO ACUEDUCTO ZONA 1 - MAMPOSTERÍA</t>
  </si>
  <si>
    <t>DIVISIÓN SERVICIO ACUEDUCTO ZONA 1 - MAMPOSTERÍA</t>
  </si>
  <si>
    <t>12 DE OCTUBRE DE 2018</t>
  </si>
  <si>
    <t>Dirigir, coordinar y efectuar seguimiento a la operación y mantenimiento de las redes de acueducto o alcantarillado y sus componentes en la zona asignada, para asegurar la prestación del servicio y la gestión integral, así como diseñar y supervisar las obras de ampliación de la infraestructura de redes secundarias y locales.</t>
  </si>
  <si>
    <t>PLANTA DE PERSONAL</t>
  </si>
  <si>
    <t>SUBCENTRAL USAQUEN</t>
  </si>
  <si>
    <t>SUBCENTRALUSAQUEN</t>
  </si>
  <si>
    <t>ELABORACIÓN                                            ACTUALIZACIÓN                                               FECHA: 12 DE OCTUBRE DE  2018</t>
  </si>
  <si>
    <t xml:space="preserve">PLANTA DE PERSONAL </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</si>
</sst>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name val="Calibri"/>
      <family val="2"/>
      <scheme val="minor"/>
    </font>
    <font>
      <sz val="8"/>
      <name val="Calibri"/>
      <family val="2"/>
      <scheme val="minor"/>
    </font>
    <font>
      <sz val="8"/>
      <name val="Trebuchet MS"/>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42">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medium">
        <color auto="1"/>
      </right>
      <top style="thin">
        <color auto="1"/>
      </top>
      <bottom style="thin">
        <color indexed="64"/>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medium">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202">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3" borderId="13" xfId="0" applyFont="1" applyFill="1" applyBorder="1" applyAlignment="1">
      <alignment vertical="center" textRotation="90"/>
    </xf>
    <xf numFmtId="0" fontId="1" fillId="4" borderId="13" xfId="0" applyFont="1" applyFill="1" applyBorder="1" applyAlignment="1">
      <alignment vertical="center" wrapText="1"/>
    </xf>
    <xf numFmtId="0" fontId="2" fillId="4" borderId="13" xfId="0" applyFont="1" applyFill="1" applyBorder="1" applyAlignment="1" applyProtection="1">
      <alignment vertical="center" wrapText="1"/>
      <protection locked="0"/>
    </xf>
    <xf numFmtId="0" fontId="1" fillId="4"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3" fillId="4" borderId="17" xfId="0" applyFont="1" applyFill="1" applyBorder="1" applyAlignment="1" applyProtection="1">
      <alignment vertical="center" wrapText="1"/>
      <protection locked="0"/>
    </xf>
    <xf numFmtId="0" fontId="2" fillId="4" borderId="17" xfId="0" applyFont="1" applyFill="1" applyBorder="1" applyAlignment="1" applyProtection="1">
      <alignment vertical="center" wrapText="1"/>
      <protection locked="0"/>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4" fillId="4" borderId="17" xfId="0" applyFont="1" applyFill="1" applyBorder="1" applyAlignment="1">
      <alignment horizontal="center" vertical="center"/>
    </xf>
    <xf numFmtId="0" fontId="3" fillId="4" borderId="17" xfId="0" applyFont="1" applyFill="1" applyBorder="1" applyAlignment="1">
      <alignment horizontal="justify" vertical="center" wrapText="1"/>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3" xfId="0" applyFill="1" applyBorder="1" applyAlignment="1">
      <alignment horizontal="center" vertical="center" wrapText="1"/>
    </xf>
    <xf numFmtId="0" fontId="5" fillId="0" borderId="2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3"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0" borderId="0" xfId="0" applyFont="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1" fillId="8" borderId="17" xfId="0" applyFont="1" applyFill="1" applyBorder="1" applyAlignment="1">
      <alignment horizontal="center" vertical="center" wrapText="1"/>
    </xf>
    <xf numFmtId="0" fontId="0" fillId="8" borderId="17" xfId="0" applyFill="1" applyBorder="1" applyAlignment="1">
      <alignment horizontal="center" vertical="center" wrapText="1"/>
    </xf>
    <xf numFmtId="0" fontId="3" fillId="8" borderId="17" xfId="0" applyFont="1" applyFill="1" applyBorder="1" applyAlignment="1">
      <alignment horizontal="center" vertical="center" wrapText="1"/>
    </xf>
    <xf numFmtId="0" fontId="4" fillId="8" borderId="17" xfId="0" applyFont="1" applyFill="1" applyBorder="1" applyAlignment="1">
      <alignment horizontal="center" vertical="center"/>
    </xf>
    <xf numFmtId="0" fontId="0" fillId="8" borderId="12" xfId="0" applyFill="1" applyBorder="1" applyAlignment="1">
      <alignment horizontal="center" vertical="center" wrapText="1"/>
    </xf>
    <xf numFmtId="0" fontId="5" fillId="8" borderId="21" xfId="0" applyFont="1" applyFill="1" applyBorder="1" applyAlignment="1" applyProtection="1">
      <alignment horizontal="center" vertical="center" wrapText="1" shrinkToFit="1"/>
    </xf>
    <xf numFmtId="0" fontId="5" fillId="8" borderId="12" xfId="0" applyFont="1" applyFill="1" applyBorder="1" applyAlignment="1" applyProtection="1">
      <alignment horizontal="center" vertical="center" wrapText="1" shrinkToFit="1"/>
    </xf>
    <xf numFmtId="0" fontId="3" fillId="8" borderId="17" xfId="0" applyFont="1" applyFill="1" applyBorder="1" applyAlignment="1">
      <alignment horizontal="justify" vertical="center" wrapText="1"/>
    </xf>
    <xf numFmtId="0" fontId="1" fillId="8" borderId="17" xfId="0" applyFont="1" applyFill="1" applyBorder="1" applyAlignment="1">
      <alignment vertical="center" wrapText="1"/>
    </xf>
    <xf numFmtId="0" fontId="3"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0" fillId="8" borderId="13" xfId="0" applyFill="1" applyBorder="1" applyAlignment="1">
      <alignment horizontal="center" vertical="center" wrapText="1"/>
    </xf>
    <xf numFmtId="0" fontId="5" fillId="8" borderId="22" xfId="0" applyFont="1" applyFill="1" applyBorder="1" applyAlignment="1" applyProtection="1">
      <alignment horizontal="center" vertical="center" wrapText="1" shrinkToFit="1"/>
    </xf>
    <xf numFmtId="0" fontId="5" fillId="8" borderId="13" xfId="0" applyFont="1" applyFill="1" applyBorder="1" applyAlignment="1" applyProtection="1">
      <alignment horizontal="center" vertical="center" wrapText="1" shrinkToFit="1"/>
    </xf>
    <xf numFmtId="0" fontId="3" fillId="8" borderId="13" xfId="0" applyFont="1" applyFill="1" applyBorder="1" applyAlignment="1">
      <alignment horizontal="justify" vertical="center" wrapText="1"/>
    </xf>
    <xf numFmtId="0" fontId="1" fillId="8" borderId="13" xfId="0" applyFont="1" applyFill="1" applyBorder="1" applyAlignment="1">
      <alignment vertical="center" wrapText="1"/>
    </xf>
    <xf numFmtId="0" fontId="12" fillId="8" borderId="17" xfId="0" applyFont="1" applyFill="1" applyBorder="1" applyAlignment="1">
      <alignment horizontal="center" vertical="center" wrapText="1"/>
    </xf>
    <xf numFmtId="0" fontId="13" fillId="8" borderId="17" xfId="0" applyFont="1" applyFill="1" applyBorder="1" applyAlignment="1">
      <alignment horizontal="center" vertical="center"/>
    </xf>
    <xf numFmtId="0" fontId="12" fillId="8" borderId="12" xfId="0" applyFont="1" applyFill="1" applyBorder="1" applyAlignment="1">
      <alignment horizontal="center" vertical="center" wrapText="1"/>
    </xf>
    <xf numFmtId="0" fontId="14" fillId="8" borderId="21" xfId="0" applyFont="1" applyFill="1" applyBorder="1" applyAlignment="1" applyProtection="1">
      <alignment horizontal="center" vertical="center" wrapText="1" shrinkToFit="1"/>
    </xf>
    <xf numFmtId="0" fontId="14" fillId="8" borderId="12" xfId="0" applyFont="1" applyFill="1" applyBorder="1" applyAlignment="1" applyProtection="1">
      <alignment horizontal="center" vertical="center" wrapText="1" shrinkToFit="1"/>
    </xf>
    <xf numFmtId="0" fontId="3" fillId="8" borderId="17" xfId="0" applyFont="1" applyFill="1" applyBorder="1" applyAlignment="1">
      <alignment vertical="center" wrapText="1"/>
    </xf>
    <xf numFmtId="0" fontId="13" fillId="8" borderId="13" xfId="0" applyFont="1" applyFill="1" applyBorder="1" applyAlignment="1">
      <alignment horizontal="center" vertical="center"/>
    </xf>
    <xf numFmtId="0" fontId="12" fillId="8" borderId="13" xfId="0" applyFont="1" applyFill="1" applyBorder="1" applyAlignment="1">
      <alignment horizontal="center" vertical="center" wrapText="1"/>
    </xf>
    <xf numFmtId="0" fontId="14" fillId="8" borderId="22" xfId="0" applyFont="1" applyFill="1" applyBorder="1" applyAlignment="1" applyProtection="1">
      <alignment horizontal="center" vertical="center" wrapText="1" shrinkToFit="1"/>
    </xf>
    <xf numFmtId="0" fontId="14" fillId="8" borderId="13" xfId="0" applyFont="1" applyFill="1" applyBorder="1" applyAlignment="1" applyProtection="1">
      <alignment horizontal="center" vertical="center" wrapText="1" shrinkToFit="1"/>
    </xf>
    <xf numFmtId="0" fontId="3" fillId="8" borderId="13" xfId="0" applyFont="1" applyFill="1" applyBorder="1" applyAlignment="1">
      <alignment vertical="center" wrapText="1"/>
    </xf>
    <xf numFmtId="0" fontId="5" fillId="4" borderId="22" xfId="0" applyFont="1" applyFill="1" applyBorder="1" applyAlignment="1" applyProtection="1">
      <alignment horizontal="center" vertical="center" wrapText="1" shrinkToFit="1"/>
    </xf>
    <xf numFmtId="0" fontId="5" fillId="4" borderId="13" xfId="0" applyFont="1" applyFill="1" applyBorder="1" applyAlignment="1" applyProtection="1">
      <alignment horizontal="center" vertical="center" wrapText="1" shrinkToFit="1"/>
    </xf>
    <xf numFmtId="0" fontId="3" fillId="4" borderId="17"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2" fillId="0" borderId="0" xfId="0" applyFont="1" applyBorder="1" applyAlignment="1">
      <alignment horizontal="left" vertical="center"/>
    </xf>
    <xf numFmtId="0" fontId="2" fillId="2" borderId="2" xfId="0" applyFont="1" applyFill="1" applyBorder="1" applyAlignment="1" applyProtection="1">
      <alignment horizontal="center" vertical="center" wrapText="1"/>
      <protection locked="0"/>
    </xf>
    <xf numFmtId="0" fontId="3" fillId="8" borderId="28" xfId="0" applyFont="1" applyFill="1" applyBorder="1" applyAlignment="1">
      <alignment horizontal="center" vertical="center" wrapText="1"/>
    </xf>
    <xf numFmtId="0" fontId="4" fillId="8" borderId="28" xfId="0" applyFont="1" applyFill="1" applyBorder="1" applyAlignment="1">
      <alignment horizontal="center" vertical="center"/>
    </xf>
    <xf numFmtId="0" fontId="0" fillId="8" borderId="28" xfId="0" applyFill="1" applyBorder="1" applyAlignment="1">
      <alignment horizontal="center" vertical="center" wrapText="1"/>
    </xf>
    <xf numFmtId="0" fontId="5" fillId="8" borderId="32" xfId="0" applyFont="1" applyFill="1" applyBorder="1" applyAlignment="1" applyProtection="1">
      <alignment horizontal="center" vertical="center" wrapText="1" shrinkToFit="1"/>
    </xf>
    <xf numFmtId="0" fontId="5" fillId="8" borderId="28" xfId="0" applyFont="1" applyFill="1" applyBorder="1" applyAlignment="1" applyProtection="1">
      <alignment horizontal="center" vertical="center" wrapText="1" shrinkToFit="1"/>
    </xf>
    <xf numFmtId="0" fontId="3" fillId="4" borderId="28" xfId="0" applyFont="1" applyFill="1" applyBorder="1" applyAlignment="1">
      <alignment horizontal="center" vertical="center" wrapText="1"/>
    </xf>
    <xf numFmtId="0" fontId="4" fillId="4" borderId="28" xfId="0" applyFont="1" applyFill="1" applyBorder="1" applyAlignment="1">
      <alignment horizontal="center" vertical="center"/>
    </xf>
    <xf numFmtId="0" fontId="0" fillId="4" borderId="28" xfId="0" applyFill="1" applyBorder="1" applyAlignment="1">
      <alignment horizontal="center" vertical="center" wrapText="1"/>
    </xf>
    <xf numFmtId="0" fontId="5" fillId="0" borderId="32" xfId="0" applyFont="1" applyBorder="1" applyAlignment="1" applyProtection="1">
      <alignment horizontal="center" vertical="center" wrapText="1" shrinkToFit="1"/>
    </xf>
    <xf numFmtId="0" fontId="5" fillId="0" borderId="28" xfId="0" applyFont="1" applyBorder="1" applyAlignment="1" applyProtection="1">
      <alignment horizontal="center" vertical="center" wrapText="1" shrinkToFit="1"/>
    </xf>
    <xf numFmtId="0" fontId="1" fillId="4" borderId="17"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8"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1" fillId="3" borderId="11" xfId="0" applyFont="1" applyFill="1" applyBorder="1" applyAlignment="1">
      <alignment horizontal="center" vertical="center" textRotation="90"/>
    </xf>
    <xf numFmtId="0" fontId="11" fillId="3" borderId="15" xfId="0" applyFont="1" applyFill="1" applyBorder="1" applyAlignment="1">
      <alignment horizontal="center" vertical="center" textRotation="90"/>
    </xf>
    <xf numFmtId="0" fontId="11" fillId="3" borderId="17" xfId="0" applyFont="1" applyFill="1" applyBorder="1" applyAlignment="1">
      <alignment horizontal="center" vertical="center" textRotation="90"/>
    </xf>
    <xf numFmtId="0" fontId="3" fillId="4" borderId="2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2" fillId="0" borderId="6" xfId="0" applyFont="1" applyBorder="1" applyAlignment="1">
      <alignment horizontal="left"/>
    </xf>
    <xf numFmtId="0" fontId="2" fillId="0" borderId="1"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1" fillId="4" borderId="11"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5" borderId="36"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2" fillId="5" borderId="41" xfId="0" applyFont="1" applyFill="1" applyBorder="1" applyAlignment="1">
      <alignment horizontal="center" vertical="center" wrapText="1"/>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 fillId="0" borderId="17"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2" borderId="34"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wrapText="1"/>
      <protection locked="0"/>
    </xf>
    <xf numFmtId="0" fontId="3" fillId="8" borderId="16" xfId="0" applyFont="1" applyFill="1" applyBorder="1" applyAlignment="1">
      <alignment horizontal="center" vertical="center" wrapText="1"/>
    </xf>
    <xf numFmtId="0" fontId="3" fillId="8" borderId="16"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protection locked="0"/>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1" fillId="3" borderId="16" xfId="0" applyFont="1" applyFill="1" applyBorder="1" applyAlignment="1">
      <alignment horizontal="center" vertical="center" textRotation="90"/>
    </xf>
    <xf numFmtId="0" fontId="1" fillId="8" borderId="16" xfId="0" applyFont="1" applyFill="1" applyBorder="1" applyAlignment="1">
      <alignment horizontal="center" vertical="center" wrapText="1"/>
    </xf>
    <xf numFmtId="0" fontId="1" fillId="3" borderId="11"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4" borderId="2" xfId="0" applyFont="1" applyFill="1" applyBorder="1" applyAlignment="1">
      <alignment horizontal="center" vertical="center" wrapText="1"/>
    </xf>
    <xf numFmtId="0" fontId="3" fillId="4" borderId="2"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3" fillId="4" borderId="11"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8" borderId="33" xfId="0" applyFont="1" applyFill="1" applyBorder="1" applyAlignment="1">
      <alignment horizontal="center" vertical="center" wrapText="1"/>
    </xf>
    <xf numFmtId="0" fontId="3" fillId="8" borderId="17"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1" fillId="3" borderId="16" xfId="0" applyFont="1" applyFill="1" applyBorder="1" applyAlignment="1">
      <alignment horizontal="center" vertical="center" textRotation="9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396">
    <dxf>
      <fill>
        <patternFill>
          <bgColor rgb="FFFF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a16="http://schemas.microsoft.com/office/drawing/2014/main" xmlns=""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a16="http://schemas.microsoft.com/office/drawing/2014/main" xmlns=""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a16="http://schemas.microsoft.com/office/drawing/2014/main" xmlns=""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a16="http://schemas.microsoft.com/office/drawing/2014/main" xmlns=""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a16="http://schemas.microsoft.com/office/drawing/2014/main" xmlns=""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a16="http://schemas.microsoft.com/office/drawing/2014/main" xmlns=""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a16="http://schemas.microsoft.com/office/drawing/2014/main" xmlns=""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a16="http://schemas.microsoft.com/office/drawing/2014/main" xmlns=""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2638" y="183355"/>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3" name="3 CuadroTexto">
          <a:extLst>
            <a:ext uri="{FF2B5EF4-FFF2-40B4-BE49-F238E27FC236}">
              <a16:creationId xmlns:a16="http://schemas.microsoft.com/office/drawing/2014/main" xmlns="" id="{00000000-0008-0000-0000-000004000000}"/>
            </a:ext>
          </a:extLst>
        </xdr:cNvPr>
        <xdr:cNvSpPr txBox="1"/>
      </xdr:nvSpPr>
      <xdr:spPr>
        <a:xfrm>
          <a:off x="4736253" y="192881"/>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4" name="Imagen 3">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46819" y="142876"/>
          <a:ext cx="3381533" cy="5851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UALIZACION%20MIP/MIP%202017/ZONA%204/MIP%20DIVISI&#211;N%20SERVICIO%20ACUEDUCTO%20ZONA%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suarezl\Desktop\BACKUP%20DAVID%20SUAREZ\DOCUMENTOS%20DAVID\MIP%202017\MIP%202017\ZONA%201\MIP%20DIVISI&#211;N%20SERVICIO%20ACUEDUCTO%20ZONA%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hsuarezl\AppData\Roaming\Microsoft\Excel\MIP%20DIVISI&#211;N%20SERVICIO%20ACUEDUCTO%20ZONA%201-%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va"/>
      <sheetName val="verificación"/>
      <sheetName val="carrotanque"/>
      <sheetName val="tapadas volquetas"/>
      <sheetName val="valvulas"/>
      <sheetName val="pitometría"/>
      <sheetName val="fontanería"/>
      <sheetName val="mampostería"/>
      <sheetName val="Hoja1"/>
      <sheetName val="Hoja2"/>
    </sheetNames>
    <sheetDataSet>
      <sheetData sheetId="0"/>
      <sheetData sheetId="1"/>
      <sheetData sheetId="2"/>
      <sheetData sheetId="3"/>
      <sheetData sheetId="4"/>
      <sheetData sheetId="5"/>
      <sheetData sheetId="6"/>
      <sheetData sheetId="7"/>
      <sheetData sheetId="8"/>
      <sheetData sheetId="9">
        <row r="2">
          <cell r="A2" t="str">
            <v>Aforador 32</v>
          </cell>
          <cell r="B2"/>
          <cell r="C2"/>
        </row>
        <row r="3">
          <cell r="A3" t="str">
            <v>Albañil 42</v>
          </cell>
          <cell r="B3" t="str">
            <v>Ejecutar labores de mantenimiento en terreno, con el objetivo de reparar elementos de la red de acueducto o alcantarillado.</v>
          </cell>
          <cell r="C3" t="str">
            <v>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v>
          </cell>
        </row>
        <row r="4">
          <cell r="A4" t="str">
            <v>Aprendiz pasante 70</v>
          </cell>
          <cell r="B4"/>
          <cell r="C4"/>
        </row>
        <row r="5">
          <cell r="A5" t="str">
            <v>Aprendiz estudiante SENA 72</v>
          </cell>
          <cell r="B5"/>
          <cell r="C5"/>
        </row>
        <row r="6">
          <cell r="A6" t="str">
            <v>Asesor 06</v>
          </cell>
          <cell r="B6"/>
          <cell r="C6"/>
        </row>
        <row r="7">
          <cell r="A7" t="str">
            <v>Asesor 08</v>
          </cell>
          <cell r="B7"/>
          <cell r="C7"/>
        </row>
        <row r="8">
          <cell r="A8" t="str">
            <v>Auxiliar 50</v>
          </cell>
          <cell r="B8"/>
          <cell r="C8"/>
        </row>
        <row r="9">
          <cell r="A9" t="str">
            <v>Auxiliar Administrativo 32</v>
          </cell>
          <cell r="B9"/>
          <cell r="C9"/>
        </row>
        <row r="10">
          <cell r="A10" t="str">
            <v>Auxiliar Administrativo 40</v>
          </cell>
          <cell r="B10" t="str">
            <v>Dar soporte en Ia elaboración de registros e informes y en la ejecución de actividades del area con el fin de contribuir al curnplimiento de los objetivos establecidos por la misma.</v>
          </cell>
          <cell r="C10" t="str">
            <v>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v>
          </cell>
        </row>
        <row r="11">
          <cell r="A11" t="str">
            <v>Auxiliar Administrativo 41</v>
          </cell>
          <cell r="B11" t="str">
            <v>Desarrollar labores asistenciales relacionadas con los procesos y actividades inherentes al area conforme a los lineamientos establecidos para su adecuado funcionamiento.</v>
          </cell>
          <cell r="C11" t="str">
            <v>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v>
          </cell>
        </row>
        <row r="12">
          <cell r="A12" t="str">
            <v>Auxiliar Administrativo 42</v>
          </cell>
          <cell r="B12" t="str">
            <v>Llevar el registro y control de la información del area y asegurar la realización de las actividades de soporte administrativo y tecnico mediante los procedimientos establecidos por el area.</v>
          </cell>
          <cell r="C12" t="str">
            <v>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v>
          </cell>
        </row>
        <row r="13">
          <cell r="A13" t="str">
            <v>Auxiliar en topográfia 42</v>
          </cell>
          <cell r="B13" t="str">
            <v>Preparar el material y ejecutar las labores necesarias con el objetivo de dar cumplirniento de las actividades de la comision de topografia.</v>
          </cell>
          <cell r="C13" t="str">
            <v>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v>
          </cell>
        </row>
        <row r="14">
          <cell r="A14" t="str">
            <v>Auxiliar operativo 32</v>
          </cell>
          <cell r="B14"/>
          <cell r="C14"/>
        </row>
        <row r="15">
          <cell r="A15" t="str">
            <v>Auxiliar operativo 40</v>
          </cell>
          <cell r="B15" t="str">
            <v>Realizar actividades logisticas en las obras de reconstruction, mantenimiento preventivo y correctivo de Ia red de acueducto, para evitar inconvenientes que afecten a Ia ciudadania</v>
          </cell>
          <cell r="C15" t="str">
            <v>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v>
          </cell>
        </row>
        <row r="16">
          <cell r="A16" t="str">
            <v>Auxiliar operativo 41</v>
          </cell>
          <cell r="B16"/>
          <cell r="C16"/>
        </row>
        <row r="17">
          <cell r="A17" t="str">
            <v>Auxiliar operativo 42</v>
          </cell>
          <cell r="B17" t="str">
            <v>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v>
          </cell>
          <cell r="C17" t="str">
            <v>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v>
          </cell>
        </row>
        <row r="18">
          <cell r="A18" t="str">
            <v>Auxiliar técnico salud ocupacional 40</v>
          </cell>
          <cell r="B18" t="str">
            <v>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v>
          </cell>
          <cell r="C18" t="str">
            <v>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v>
          </cell>
        </row>
        <row r="19">
          <cell r="A19" t="str">
            <v>Auxiliar técnico zonas 40</v>
          </cell>
          <cell r="B19" t="str">
            <v>Realizar las actividades encomendadas por su superior inmediato relacionadas con programas de extension social, asuntos comerciales, operativos y de obras, con el fin de apoyar la implementacien de la Politica Social de la Empresa.</v>
          </cell>
          <cell r="C19" t="str">
            <v>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v>
          </cell>
        </row>
        <row r="20">
          <cell r="A20" t="str">
            <v>Ayudante 42</v>
          </cell>
          <cell r="B20"/>
          <cell r="C20"/>
        </row>
        <row r="21">
          <cell r="A21" t="str">
            <v>Ayudante 52</v>
          </cell>
          <cell r="B21"/>
          <cell r="C21"/>
        </row>
        <row r="22">
          <cell r="A22" t="str">
            <v>Ayudante operativo 42</v>
          </cell>
          <cell r="B22"/>
          <cell r="C22"/>
        </row>
        <row r="23">
          <cell r="A23" t="str">
            <v>Bibliotecario 31</v>
          </cell>
          <cell r="B23" t="str">
            <v>Mantener actualizada la documentacion  funcional  de los procesos impactados, realizando ajustes a la herramienta y/o nuevas versiones, con el fin de conserver el soporte tecnico documentado de los nuevos desarrollos.</v>
          </cell>
          <cell r="C23" t="str">
            <v>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v>
          </cell>
        </row>
        <row r="24">
          <cell r="A24" t="str">
            <v>Bibliotecólogo 41</v>
          </cell>
          <cell r="B24" t="str">
            <v>Recibir y atender las necesidades de informacion de la comunidad educativa, mediante la provision de material bibliografico para el cumplimiento de la programacion de las actividades academicas.</v>
          </cell>
          <cell r="C24" t="str">
            <v>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v>
          </cell>
        </row>
        <row r="25">
          <cell r="A25" t="str">
            <v>Celador 41</v>
          </cell>
          <cell r="B25" t="str">
            <v>Vigilar las dependencies, predios, materiales y equipos de la Empresa con el fin de preservar y conservar los bienes de Ia misma.</v>
          </cell>
          <cell r="C25" t="str">
            <v>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v>
          </cell>
        </row>
        <row r="26">
          <cell r="A26" t="str">
            <v>Celador 42</v>
          </cell>
          <cell r="B26" t="str">
            <v>Efectuar la vigilancia de la planta fisica y de los bienes encontrados en la misma, para garantizar la proteccian de los recursos de la Empresa.</v>
          </cell>
          <cell r="C26" t="str">
            <v>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v>
          </cell>
        </row>
        <row r="27">
          <cell r="A27" t="str">
            <v>Conductor opertativo 41</v>
          </cell>
          <cell r="B27" t="str">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ell>
          <cell r="C27" t="str">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ell>
        </row>
        <row r="28">
          <cell r="A28" t="str">
            <v>Director administrativo 08</v>
          </cell>
          <cell r="B28"/>
          <cell r="C28"/>
        </row>
        <row r="29">
          <cell r="A29" t="str">
            <v>Director financiero 08</v>
          </cell>
          <cell r="B29"/>
          <cell r="C29"/>
        </row>
        <row r="30">
          <cell r="A30" t="str">
            <v>Director operativo 08</v>
          </cell>
          <cell r="B30"/>
          <cell r="C30"/>
        </row>
        <row r="31">
          <cell r="A31" t="str">
            <v>Director técnico 08</v>
          </cell>
          <cell r="B31"/>
          <cell r="C31"/>
        </row>
        <row r="32">
          <cell r="A32" t="str">
            <v>Docente 31</v>
          </cell>
          <cell r="B32" t="str">
            <v>Promover el proceso de formacion de los estudiantes dentro del memo del proyecto educativo institucional y la Empresa, para el logro de los objetivos propuestos en el horizonte institucional.</v>
          </cell>
          <cell r="C32" t="str">
            <v>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v>
          </cell>
        </row>
        <row r="33">
          <cell r="A33" t="str">
            <v>Fontanero 41</v>
          </cell>
          <cell r="B33" t="str">
            <v>Efectuar la localizacion y reparacion de los daños en las redes de acueducto, accesorios, acometidas,  reparar  las  valvulas  necesarias  y demas  actividades complementarias  para adelantar los trabajos, con el fin de reestablecer el suministro del servicio a la ciudadania.</v>
          </cell>
          <cell r="C33" t="str">
            <v>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v>
          </cell>
        </row>
        <row r="34">
          <cell r="A34" t="str">
            <v>Fontanero 42</v>
          </cell>
          <cell r="B34" t="str">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ell>
          <cell r="C34" t="str">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ell>
        </row>
        <row r="35">
          <cell r="A35" t="str">
            <v>Gerente 04</v>
          </cell>
          <cell r="B35"/>
          <cell r="C35"/>
        </row>
        <row r="36">
          <cell r="A36" t="str">
            <v>Gerente 06</v>
          </cell>
          <cell r="B36"/>
          <cell r="C36"/>
        </row>
        <row r="37">
          <cell r="A37" t="str">
            <v>Gerente general 02</v>
          </cell>
          <cell r="B37"/>
          <cell r="C37"/>
        </row>
        <row r="38">
          <cell r="A38" t="str">
            <v>Guardabosques de hoyas hidrográficas 42</v>
          </cell>
          <cell r="B38" t="str">
            <v>Ejecutar las acciones de cuidado y vigilancia para proteger las zonas de reserva y predios de propiedad de la Empresa que le sean asignados.</v>
          </cell>
          <cell r="C38" t="str">
            <v>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v>
          </cell>
        </row>
        <row r="39">
          <cell r="A39" t="str">
            <v>Jefe de División 20</v>
          </cell>
          <cell r="B39"/>
          <cell r="C39"/>
        </row>
        <row r="40">
          <cell r="A40" t="str">
            <v>Jefe de oficina 06</v>
          </cell>
          <cell r="B40"/>
          <cell r="C40"/>
        </row>
        <row r="41">
          <cell r="A41" t="str">
            <v>Jefe de oficina 08</v>
          </cell>
          <cell r="B41"/>
          <cell r="C41"/>
        </row>
        <row r="42">
          <cell r="A42" t="str">
            <v>Jefe de oficina asesora de comunicaciones 08</v>
          </cell>
          <cell r="B42"/>
          <cell r="C42"/>
        </row>
        <row r="43">
          <cell r="A43" t="str">
            <v>Jefe de oficina asesora de jurídica 08</v>
          </cell>
          <cell r="B43"/>
          <cell r="C43"/>
        </row>
        <row r="44">
          <cell r="A44" t="str">
            <v>Médico 30</v>
          </cell>
          <cell r="B44" t="str">
            <v>Desarrollar las actividades contempladas en el programa de salud ocupacional de la Empresa con el fin de promover la salud integral de los trabajadores.</v>
          </cell>
          <cell r="C44" t="str">
            <v>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v>
          </cell>
        </row>
        <row r="45">
          <cell r="A45" t="str">
            <v>Odontólogo 30</v>
          </cell>
          <cell r="B45" t="str">
            <v>Garantizar el cumplimiento de los servicios odontologicos pactados con las companias prestadoras de los planes adicionales de salud, para que presten los servicios acordes a las necesidades e inconvenientes de los usuarios.</v>
          </cell>
          <cell r="C45" t="str">
            <v>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v>
          </cell>
        </row>
        <row r="46">
          <cell r="A46" t="str">
            <v>Operador de cabrestantes 42</v>
          </cell>
          <cell r="B46" t="str">
            <v>Responder por la operacion de los equipos necesarios en los sitios donde sean requeridos, siguiendo las instrucciones impartidas, para realizar el mantenimiento e inspection de tuberias y redes de alcantarillado sanitario y pluvial.</v>
          </cell>
          <cell r="C46" t="str">
            <v>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v>
          </cell>
        </row>
        <row r="47">
          <cell r="A47" t="str">
            <v>Operador de equipo técnico especializado 32</v>
          </cell>
          <cell r="B47" t="str">
            <v>Operar los equipos pesados de propiedad de la Empresa pare realizar el mantenimiento e inspeccian de tuberias y redes de acueducto y alcantarillado sanitario y pluvial.</v>
          </cell>
          <cell r="C47" t="str">
            <v>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v>
          </cell>
        </row>
        <row r="48">
          <cell r="A48" t="str">
            <v>Operador de válvulas 40</v>
          </cell>
          <cell r="B48" t="str">
            <v>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v>
          </cell>
          <cell r="C48" t="str">
            <v>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v>
          </cell>
        </row>
        <row r="49">
          <cell r="A49" t="str">
            <v>Operador de válvulas 42</v>
          </cell>
          <cell r="B49" t="str">
            <v>Efectuar Ia operacion de valvulas y accesorios de Ia red matriz, para Ia prestación del servicio de acueducto a la ciudadania.</v>
          </cell>
          <cell r="C49" t="str">
            <v>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v>
          </cell>
        </row>
        <row r="50">
          <cell r="A50" t="str">
            <v>Orientador Escolar 31</v>
          </cell>
          <cell r="B50" t="str">
            <v>Promover el proceso de identidad personal, desarrollo integral de la comunidad educativa y social y la identificacion de sus necesidades, para crear un ambiente optima del proceso educativo.</v>
          </cell>
          <cell r="C50" t="str">
            <v>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v>
          </cell>
        </row>
        <row r="51">
          <cell r="A51" t="str">
            <v>orden de prestacion de servicios</v>
          </cell>
          <cell r="B51"/>
          <cell r="C51"/>
        </row>
        <row r="52">
          <cell r="A52" t="str">
            <v>Pagador 20</v>
          </cell>
          <cell r="B52" t="str">
            <v>Pagar las acreencias y obligaciones de la Empresa, previo cumplimiento de los requisitos legales e internamente establecidos, utilizando tecnologías y procedimientos de máxima seguridad y realizando las transacciones bancarias que se requiera para tal fin.</v>
          </cell>
          <cell r="C52" t="str">
            <v>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v>
          </cell>
        </row>
        <row r="53">
          <cell r="A53" t="str">
            <v>Profesional 22</v>
          </cell>
          <cell r="B53"/>
          <cell r="C53"/>
        </row>
        <row r="54">
          <cell r="A54" t="str">
            <v>Profesional especializado 20</v>
          </cell>
          <cell r="B54"/>
          <cell r="C54"/>
        </row>
        <row r="55">
          <cell r="A55" t="str">
            <v>Profesional especializado 21</v>
          </cell>
          <cell r="B55"/>
          <cell r="C55"/>
        </row>
        <row r="56">
          <cell r="A56" t="str">
            <v>Rector 20</v>
          </cell>
          <cell r="B56" t="str">
            <v>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v>
          </cell>
          <cell r="C56" t="str">
            <v>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v>
          </cell>
        </row>
        <row r="57">
          <cell r="A57" t="str">
            <v>Secretaria 40</v>
          </cell>
          <cell r="B57" t="str">
            <v>Desarrollar actividades administrativas, complementarias de las tareas propias de los niveles superiores, con el fin de alcanzar los objetivos propuestos teniendo en cuenta la normatividad y el sistema de información documental vigente.</v>
          </cell>
          <cell r="C57" t="str">
            <v>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v>
          </cell>
        </row>
        <row r="58">
          <cell r="A58" t="str">
            <v>Secretaria 41</v>
          </cell>
          <cell r="B58" t="str">
            <v>Tramitar los documentos y correspondencia del area y entes externos con el fin de cumplir los lineamientos establecidos en los procedimientos y en el sistema de gestion documental vigente.</v>
          </cell>
          <cell r="C58" t="str">
            <v>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v>
          </cell>
        </row>
        <row r="59">
          <cell r="A59" t="str">
            <v>Secretaria 42</v>
          </cell>
          <cell r="B59" t="str">
            <v>Recibir y organizar los documentos remitidos por las areas de la Empresa con el fin de garantizar la adecuada distribucion de la documentacion asegurando la continuidad de los procesos.</v>
          </cell>
          <cell r="C59" t="str">
            <v>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v>
          </cell>
        </row>
        <row r="60">
          <cell r="A60" t="str">
            <v>Secretaria 50</v>
          </cell>
          <cell r="B60" t="str">
            <v>Garantizar el  manejo de la  informacion  y documentacion del archivo, para asegurar la actualizacion, conservacion y manejo organizado de los mismos.</v>
          </cell>
          <cell r="C60" t="str">
            <v>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v>
          </cell>
        </row>
        <row r="61">
          <cell r="A61" t="str">
            <v>Secretaria académica 32</v>
          </cell>
          <cell r="B61" t="str">
            <v>Custodiar los libros reglamentarios, la expedicion de documentos firmados por la secretaria academica y el rector para mantener actualizadas las normas serialadas por el Ministeria de Educacion Nacional y la Secretaria de Educacion Distrital.</v>
          </cell>
          <cell r="C61" t="str">
            <v>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v>
          </cell>
        </row>
        <row r="62">
          <cell r="A62" t="str">
            <v>Secretaria profesional 31</v>
          </cell>
          <cell r="B62" t="str">
            <v>Gestionar de manera efectiva las actividades, relacionadas con Ia agenda, atencidn a clientes externos e internos y manejo de documentos para el desarrollo de las responsabilidades del area respectiva.</v>
          </cell>
          <cell r="C62" t="str">
            <v>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v>
          </cell>
        </row>
        <row r="63">
          <cell r="A63" t="str">
            <v>Secretaria profesional 32</v>
          </cell>
          <cell r="B63" t="str">
            <v>Gestionar las solicitudes generadas por los funcionarios y particulares, la coordinacion de las reuniones al superior inmediato y la gestion documental, con el fin de coadyuvar al cumplimiento de las actividades propias de la misma.</v>
          </cell>
          <cell r="C63" t="str">
            <v>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v>
          </cell>
        </row>
        <row r="64">
          <cell r="A64" t="str">
            <v>Secretario general 04</v>
          </cell>
          <cell r="B64"/>
          <cell r="C64"/>
        </row>
        <row r="65">
          <cell r="A65" t="str">
            <v>Soldador 32</v>
          </cell>
          <cell r="B65" t="str">
            <v>Efectuar trabajos relacionados con soldadura electrica autogena y de punto con los equipos estacionarios y portables pare prestar el servicio a las diferentes areas de la Empresa.</v>
          </cell>
          <cell r="C65" t="str">
            <v>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v>
          </cell>
        </row>
        <row r="66">
          <cell r="A66" t="str">
            <v>Sustanciador 40</v>
          </cell>
          <cell r="B66" t="str">
            <v>Sustanciar, tramitar y practicar pruebas a los procesos asignados por el superior inmediato, para el impulso de los mismos, de acuerdo con los lineamientos señalados oor la normatividad vigente.</v>
          </cell>
          <cell r="C66" t="str">
            <v>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v>
          </cell>
        </row>
        <row r="67">
          <cell r="A67" t="str">
            <v>Técnico 32</v>
          </cell>
          <cell r="B67"/>
          <cell r="C67"/>
        </row>
        <row r="68">
          <cell r="A68" t="str">
            <v>Técnico 41</v>
          </cell>
          <cell r="B68"/>
          <cell r="C68"/>
        </row>
        <row r="69">
          <cell r="A69" t="str">
            <v>Técnico 42</v>
          </cell>
          <cell r="B69"/>
          <cell r="C69"/>
        </row>
        <row r="70">
          <cell r="A70" t="str">
            <v>Técnico administrativo 32</v>
          </cell>
          <cell r="B70"/>
          <cell r="C70"/>
        </row>
        <row r="71">
          <cell r="A71" t="str">
            <v>Técnico en tratamiento de aguas 31</v>
          </cell>
          <cell r="B71" t="str">
            <v>Asegurar la operación de los procesos de tratamiento de la planta que le sea asignada, con el fin de garantizar calidad, cantidad, continuidad y oportunidad del agua tratada.</v>
          </cell>
          <cell r="C71" t="str">
            <v>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2">
          <cell r="A72" t="str">
            <v>Técnico en tratamiento de aguas 32</v>
          </cell>
          <cell r="B72" t="str">
            <v>Ejecutar la operación y el control de los procesos de tratamiento, de lodos, de filtración, del control de la dosificación de productos químicos de las plantas con el fin de asegurar que cumplan con la calidad, cantidad, continuidad y oportunidad del agua tratada.</v>
          </cell>
          <cell r="C72" t="str">
            <v>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3">
          <cell r="A73" t="str">
            <v>Técnico en tratamiento de aguas 40</v>
          </cell>
          <cell r="B73" t="str">
            <v>Ejecutar la operación y control del proceso de la planta de tratamiento, realizar la toma de datos de la instrumentación y operación de los embalses y demás túneles, con el fin de asegurar que se cumpla con la calidad, cantidad, continuidad y oportunidad del agua tratada.</v>
          </cell>
          <cell r="C73" t="str">
            <v>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4">
          <cell r="A74" t="str">
            <v>Tecnólogo administrativo 30</v>
          </cell>
          <cell r="B74"/>
          <cell r="C74"/>
        </row>
        <row r="75">
          <cell r="A75" t="str">
            <v>Tecnólogo administrativo 31</v>
          </cell>
          <cell r="B75"/>
          <cell r="C75"/>
        </row>
        <row r="76">
          <cell r="A76" t="str">
            <v>Tecnólogo en obras civiles 31</v>
          </cell>
          <cell r="B76" t="str">
            <v>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v>
          </cell>
          <cell r="C76" t="str">
            <v>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v>
          </cell>
        </row>
        <row r="77">
          <cell r="A77" t="str">
            <v>Tecnólogo en obras civiles 32</v>
          </cell>
          <cell r="B77" t="str">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ell>
          <cell r="C77" t="str">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ell>
        </row>
        <row r="78">
          <cell r="A78" t="str">
            <v>Tecnólogo operativo 30</v>
          </cell>
          <cell r="B78"/>
          <cell r="C78"/>
        </row>
        <row r="79">
          <cell r="A79" t="str">
            <v>Tecnólogo operativo 31</v>
          </cell>
          <cell r="B79"/>
          <cell r="C79"/>
        </row>
        <row r="80">
          <cell r="A80" t="str">
            <v>Tecnólogo operativo 32</v>
          </cell>
          <cell r="B80"/>
          <cell r="C80"/>
        </row>
        <row r="81">
          <cell r="A81" t="str">
            <v>Topógrafo 30</v>
          </cell>
          <cell r="B81" t="str">
            <v>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v>
          </cell>
          <cell r="C81" t="str">
            <v>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v>
          </cell>
        </row>
        <row r="82">
          <cell r="A82" t="str">
            <v>Vicerrector 22</v>
          </cell>
          <cell r="B82" t="str">
            <v>Orientar y supervisar las actividades pedagogicas y convivenciales de la institucion, para el cumplimiento del proyecto educativo institucional.</v>
          </cell>
          <cell r="C82" t="str">
            <v>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vo"/>
      <sheetName val="mecanica automotriz"/>
      <sheetName val="verificación"/>
      <sheetName val="carrotanque"/>
      <sheetName val="tapadas volquetas"/>
      <sheetName val="valvulas"/>
      <sheetName val="compresor"/>
      <sheetName val="pitometria"/>
      <sheetName val="fontaneria"/>
      <sheetName val="mampostería"/>
      <sheetName val="Hoja1"/>
      <sheetName val="Hoja2"/>
    </sheetNames>
    <sheetDataSet>
      <sheetData sheetId="0"/>
      <sheetData sheetId="1"/>
      <sheetData sheetId="2"/>
      <sheetData sheetId="3"/>
      <sheetData sheetId="4"/>
      <sheetData sheetId="5"/>
      <sheetData sheetId="6"/>
      <sheetData sheetId="7"/>
      <sheetData sheetId="8"/>
      <sheetData sheetId="9"/>
      <sheetData sheetId="10">
        <row r="1">
          <cell r="A1" t="str">
            <v>Clasificacion</v>
          </cell>
        </row>
      </sheetData>
      <sheetData sheetId="11">
        <row r="2">
          <cell r="A2" t="str">
            <v>Aforador 32</v>
          </cell>
        </row>
        <row r="3">
          <cell r="A3" t="str">
            <v>Albañil 42</v>
          </cell>
          <cell r="B3" t="str">
            <v>Ejecutar labores de mantenimiento en terreno, con el objetivo de reparar elementos de la red de acueducto o alcantarillado.</v>
          </cell>
          <cell r="C3" t="str">
            <v>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v>
          </cell>
        </row>
        <row r="4">
          <cell r="A4" t="str">
            <v>Aprendiz pasante 70</v>
          </cell>
        </row>
        <row r="5">
          <cell r="A5" t="str">
            <v>Aprendiz estudiante SENA 72</v>
          </cell>
        </row>
        <row r="6">
          <cell r="A6" t="str">
            <v>Asesor 06</v>
          </cell>
        </row>
        <row r="7">
          <cell r="A7" t="str">
            <v>Asesor 08</v>
          </cell>
        </row>
        <row r="8">
          <cell r="A8" t="str">
            <v>Auxiliar 50</v>
          </cell>
        </row>
        <row r="9">
          <cell r="A9" t="str">
            <v>Auxiliar Administrativo 32</v>
          </cell>
        </row>
        <row r="10">
          <cell r="A10" t="str">
            <v>Auxiliar Administrativo 40</v>
          </cell>
          <cell r="B10" t="str">
            <v>Dar soporte en Ia elaboración de registros e informes y en la ejecución de actividades del area con el fin de contribuir al curnplimiento de los objetivos establecidos por la misma.</v>
          </cell>
          <cell r="C10" t="str">
            <v>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v>
          </cell>
        </row>
        <row r="11">
          <cell r="A11" t="str">
            <v>Auxiliar Administrativo 41</v>
          </cell>
          <cell r="B11" t="str">
            <v>Desarrollar labores asistenciales relacionadas con los procesos y actividades inherentes al area conforme a los lineamientos establecidos para su adecuado funcionamiento.</v>
          </cell>
          <cell r="C11" t="str">
            <v>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v>
          </cell>
        </row>
        <row r="12">
          <cell r="A12" t="str">
            <v>Auxiliar Administrativo 42</v>
          </cell>
          <cell r="B12" t="str">
            <v>Llevar el registro y control de la información del area y asegurar la realización de las actividades de soporte administrativo y tecnico mediante los procedimientos establecidos por el area.</v>
          </cell>
          <cell r="C12" t="str">
            <v>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v>
          </cell>
        </row>
        <row r="13">
          <cell r="A13" t="str">
            <v>Auxiliar en topográfia 42</v>
          </cell>
          <cell r="B13" t="str">
            <v>Preparar el material y ejecutar las labores necesarias con el objetivo de dar cumplirniento de las actividades de la comision de topografia.</v>
          </cell>
          <cell r="C13" t="str">
            <v>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v>
          </cell>
        </row>
        <row r="14">
          <cell r="A14" t="str">
            <v>Auxiliar operativo 32</v>
          </cell>
        </row>
        <row r="15">
          <cell r="A15" t="str">
            <v>Auxiliar operativo 40</v>
          </cell>
          <cell r="B15" t="str">
            <v>Realizar actividades logisticas en las obras de reconstruction, mantenimiento preventivo y correctivo de Ia red de acueducto, para evitar inconvenientes que afecten a Ia ciudadania</v>
          </cell>
          <cell r="C15" t="str">
            <v>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v>
          </cell>
        </row>
        <row r="16">
          <cell r="A16" t="str">
            <v>Auxiliar operativo 41</v>
          </cell>
        </row>
        <row r="17">
          <cell r="A17" t="str">
            <v>Auxiliar operativo 42</v>
          </cell>
          <cell r="B17" t="str">
            <v>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v>
          </cell>
          <cell r="C17" t="str">
            <v>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v>
          </cell>
        </row>
        <row r="18">
          <cell r="A18" t="str">
            <v>Auxiliar técnico salud ocupacional 40</v>
          </cell>
          <cell r="B18" t="str">
            <v>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v>
          </cell>
          <cell r="C18" t="str">
            <v>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v>
          </cell>
        </row>
        <row r="19">
          <cell r="A19" t="str">
            <v>Auxiliar técnico zonas 40</v>
          </cell>
          <cell r="B19" t="str">
            <v>Realizar las actividades encomendadas por su superior inmediato relacionadas con programas de extension social, asuntos comerciales, operativos y de obras, con el fin de apoyar la implementacien de la Politica Social de la Empresa.</v>
          </cell>
          <cell r="C19" t="str">
            <v>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v>
          </cell>
        </row>
        <row r="20">
          <cell r="A20" t="str">
            <v>Ayudante 42</v>
          </cell>
        </row>
        <row r="21">
          <cell r="A21" t="str">
            <v>Ayudante 52</v>
          </cell>
        </row>
        <row r="22">
          <cell r="A22" t="str">
            <v>Ayudante operativo 42</v>
          </cell>
        </row>
        <row r="23">
          <cell r="A23" t="str">
            <v>Bibliotecario 31</v>
          </cell>
          <cell r="B23" t="str">
            <v>Mantener actualizada la documentacion  funcional  de los procesos impactados, realizando ajustes a la herramienta y/o nuevas versiones, con el fin de conserver el soporte tecnico documentado de los nuevos desarrollos.</v>
          </cell>
          <cell r="C23" t="str">
            <v>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v>
          </cell>
        </row>
        <row r="24">
          <cell r="A24" t="str">
            <v>Bibliotecólogo 41</v>
          </cell>
          <cell r="B24" t="str">
            <v>Recibir y atender las necesidades de informacion de la comunidad educativa, mediante la provision de material bibliografico para el cumplimiento de la programacion de las actividades academicas.</v>
          </cell>
          <cell r="C24" t="str">
            <v>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v>
          </cell>
        </row>
        <row r="25">
          <cell r="A25" t="str">
            <v>Celador 41</v>
          </cell>
          <cell r="B25" t="str">
            <v>Vigilar las dependencies, predios, materiales y equipos de la Empresa con el fin de preservar y conservar los bienes de Ia misma.</v>
          </cell>
          <cell r="C25" t="str">
            <v>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v>
          </cell>
        </row>
        <row r="26">
          <cell r="A26" t="str">
            <v>Celador 42</v>
          </cell>
          <cell r="B26" t="str">
            <v>Efectuar la vigilancia de la planta fisica y de los bienes encontrados en la misma, para garantizar la proteccian de los recursos de la Empresa.</v>
          </cell>
          <cell r="C26" t="str">
            <v>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v>
          </cell>
        </row>
        <row r="27">
          <cell r="A27" t="str">
            <v>Conductor opertativo 41</v>
          </cell>
          <cell r="B27" t="str">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ell>
          <cell r="C27" t="str">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ell>
        </row>
        <row r="28">
          <cell r="A28" t="str">
            <v>Director administrativo 08</v>
          </cell>
        </row>
        <row r="29">
          <cell r="A29" t="str">
            <v>Director financiero 08</v>
          </cell>
        </row>
        <row r="30">
          <cell r="A30" t="str">
            <v>Director operativo 08</v>
          </cell>
        </row>
        <row r="31">
          <cell r="A31" t="str">
            <v>Director técnico 08</v>
          </cell>
        </row>
        <row r="32">
          <cell r="A32" t="str">
            <v>Docente 31</v>
          </cell>
          <cell r="B32" t="str">
            <v>Promover el proceso de formacion de los estudiantes dentro del memo del proyecto educativo institucional y la Empresa, para el logro de los objetivos propuestos en el horizonte institucional.</v>
          </cell>
          <cell r="C32" t="str">
            <v>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v>
          </cell>
        </row>
        <row r="33">
          <cell r="A33" t="str">
            <v>Fontanero 41</v>
          </cell>
          <cell r="B33" t="str">
            <v>Efectuar la localizacion y reparacion de los daños en las redes de acueducto, accesorios, acometidas,  reparar  las  valvulas  necesarias  y demas  actividades complementarias  para adelantar los trabajos, con el fin de reestablecer el suministro del servicio a la ciudadania.</v>
          </cell>
          <cell r="C33" t="str">
            <v>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v>
          </cell>
        </row>
        <row r="34">
          <cell r="A34" t="str">
            <v>Fontanero 42</v>
          </cell>
          <cell r="B34" t="str">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ell>
          <cell r="C34" t="str">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ell>
        </row>
        <row r="35">
          <cell r="A35" t="str">
            <v>Gerente 04</v>
          </cell>
        </row>
        <row r="36">
          <cell r="A36" t="str">
            <v>Gerente 06</v>
          </cell>
        </row>
        <row r="37">
          <cell r="A37" t="str">
            <v>Gerente general 02</v>
          </cell>
        </row>
        <row r="38">
          <cell r="A38" t="str">
            <v>Guardabosques de hoyas hidrográficas 42</v>
          </cell>
          <cell r="B38" t="str">
            <v>Ejecutar las acciones de cuidado y vigilancia para proteger las zonas de reserva y predios de propiedad de la Empresa que le sean asignados.</v>
          </cell>
          <cell r="C38" t="str">
            <v>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v>
          </cell>
        </row>
        <row r="39">
          <cell r="A39" t="str">
            <v>Jefe de División 20</v>
          </cell>
        </row>
        <row r="40">
          <cell r="A40" t="str">
            <v>Jefe de oficina 06</v>
          </cell>
        </row>
        <row r="41">
          <cell r="A41" t="str">
            <v>Jefe de oficina 08</v>
          </cell>
        </row>
        <row r="42">
          <cell r="A42" t="str">
            <v>Jefe de oficina asesora de comunicaciones 08</v>
          </cell>
        </row>
        <row r="43">
          <cell r="A43" t="str">
            <v>Jefe de oficina asesora de jurídica 08</v>
          </cell>
        </row>
        <row r="44">
          <cell r="A44" t="str">
            <v>Médico 30</v>
          </cell>
          <cell r="B44" t="str">
            <v>Desarrollar las actividades contempladas en el programa de salud ocupacional de la Empresa con el fin de promover la salud integral de los trabajadores.</v>
          </cell>
          <cell r="C44" t="str">
            <v>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v>
          </cell>
        </row>
        <row r="45">
          <cell r="A45" t="str">
            <v>Odontólogo 30</v>
          </cell>
          <cell r="B45" t="str">
            <v>Garantizar el cumplimiento de los servicios odontologicos pactados con las companias prestadoras de los planes adicionales de salud, para que presten los servicios acordes a las necesidades e inconvenientes de los usuarios.</v>
          </cell>
          <cell r="C45" t="str">
            <v>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v>
          </cell>
        </row>
        <row r="46">
          <cell r="A46" t="str">
            <v>Operador de cabrestantes 42</v>
          </cell>
          <cell r="B46" t="str">
            <v>Responder por la operacion de los equipos necesarios en los sitios donde sean requeridos, siguiendo las instrucciones impartidas, para realizar el mantenimiento e inspection de tuberias y redes de alcantarillado sanitario y pluvial.</v>
          </cell>
          <cell r="C46" t="str">
            <v>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v>
          </cell>
        </row>
        <row r="47">
          <cell r="A47" t="str">
            <v>Operador de equipo técnico especializado 32</v>
          </cell>
          <cell r="B47" t="str">
            <v>Operar los equipos pesados de propiedad de la Empresa pare realizar el mantenimiento e inspeccian de tuberias y redes de acueducto y alcantarillado sanitario y pluvial.</v>
          </cell>
          <cell r="C47" t="str">
            <v>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v>
          </cell>
        </row>
        <row r="48">
          <cell r="A48" t="str">
            <v>Operador de válvulas 40</v>
          </cell>
          <cell r="B48" t="str">
            <v>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v>
          </cell>
          <cell r="C48" t="str">
            <v>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v>
          </cell>
        </row>
        <row r="49">
          <cell r="A49" t="str">
            <v>Operador de válvulas 42</v>
          </cell>
          <cell r="B49" t="str">
            <v>Efectuar Ia operacion de valvulas y accesorios de Ia red matriz, para Ia prestación del servicio de acueducto a la ciudadania.</v>
          </cell>
          <cell r="C49" t="str">
            <v>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v>
          </cell>
        </row>
        <row r="50">
          <cell r="A50" t="str">
            <v>Orientador Escolar 31</v>
          </cell>
          <cell r="B50" t="str">
            <v>Promover el proceso de identidad personal, desarrollo integral de la comunidad educativa y social y la identificacion de sus necesidades, para crear un ambiente optima del proceso educativo.</v>
          </cell>
          <cell r="C50" t="str">
            <v>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v>
          </cell>
        </row>
        <row r="51">
          <cell r="A51" t="str">
            <v>orden de prestacion de servicios</v>
          </cell>
        </row>
        <row r="52">
          <cell r="A52" t="str">
            <v>Pagador 20</v>
          </cell>
          <cell r="B52" t="str">
            <v>Pagar las acreencias y obligaciones de la Empresa, previo cumplimiento de los requisitos legales e internamente establecidos, utilizando tecnologías y procedimientos de máxima seguridad y realizando las transacciones bancarias que se requiera para tal fin.</v>
          </cell>
          <cell r="C52" t="str">
            <v>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v>
          </cell>
        </row>
        <row r="53">
          <cell r="A53" t="str">
            <v>Profesional 22</v>
          </cell>
        </row>
        <row r="54">
          <cell r="A54" t="str">
            <v>Profesional especializado 20</v>
          </cell>
        </row>
        <row r="55">
          <cell r="A55" t="str">
            <v>Profesional especializado 21</v>
          </cell>
        </row>
        <row r="56">
          <cell r="A56" t="str">
            <v>Rector 20</v>
          </cell>
          <cell r="B56" t="str">
            <v>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v>
          </cell>
          <cell r="C56" t="str">
            <v>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v>
          </cell>
        </row>
        <row r="57">
          <cell r="A57" t="str">
            <v>Secretaria 40</v>
          </cell>
          <cell r="B57" t="str">
            <v>Desarrollar actividades administrativas, complementarias de las tareas propias de los niveles superiores, con el fin de alcanzar los objetivos propuestos teniendo en cuenta la normatividad y el sistema de información documental vigente.</v>
          </cell>
          <cell r="C57" t="str">
            <v>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v>
          </cell>
        </row>
        <row r="58">
          <cell r="A58" t="str">
            <v>Secretaria 41</v>
          </cell>
          <cell r="B58" t="str">
            <v>Tramitar los documentos y correspondencia del area y entes externos con el fin de cumplir los lineamientos establecidos en los procedimientos y en el sistema de gestion documental vigente.</v>
          </cell>
          <cell r="C58" t="str">
            <v>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v>
          </cell>
        </row>
        <row r="59">
          <cell r="A59" t="str">
            <v>Secretaria 42</v>
          </cell>
          <cell r="B59" t="str">
            <v>Recibir y organizar los documentos remitidos por las areas de la Empresa con el fin de garantizar la adecuada distribucion de la documentacion asegurando la continuidad de los procesos.</v>
          </cell>
          <cell r="C59" t="str">
            <v>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v>
          </cell>
        </row>
        <row r="60">
          <cell r="A60" t="str">
            <v>Secretaria 50</v>
          </cell>
          <cell r="B60" t="str">
            <v>Garantizar el  manejo de la  informacion  y documentacion del archivo, para asegurar la actualizacion, conservacion y manejo organizado de los mismos.</v>
          </cell>
          <cell r="C60" t="str">
            <v>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v>
          </cell>
        </row>
        <row r="61">
          <cell r="A61" t="str">
            <v>Secretaria académica 32</v>
          </cell>
          <cell r="B61" t="str">
            <v>Custodiar los libros reglamentarios, la expedicion de documentos firmados por la secretaria academica y el rector para mantener actualizadas las normas serialadas por el Ministeria de Educacion Nacional y la Secretaria de Educacion Distrital.</v>
          </cell>
          <cell r="C61" t="str">
            <v>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v>
          </cell>
        </row>
        <row r="62">
          <cell r="A62" t="str">
            <v>Secretaria profesional 31</v>
          </cell>
          <cell r="B62" t="str">
            <v>Gestionar de manera efectiva las actividades, relacionadas con Ia agenda, atencidn a clientes externos e internos y manejo de documentos para el desarrollo de las responsabilidades del area respectiva.</v>
          </cell>
          <cell r="C62" t="str">
            <v>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v>
          </cell>
        </row>
        <row r="63">
          <cell r="A63" t="str">
            <v>Secretaria profesional 32</v>
          </cell>
          <cell r="B63" t="str">
            <v>Gestionar las solicitudes generadas por los funcionarios y particulares, la coordinacion de las reuniones al superior inmediato y la gestion documental, con el fin de coadyuvar al cumplimiento de las actividades propias de la misma.</v>
          </cell>
          <cell r="C63" t="str">
            <v>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v>
          </cell>
        </row>
        <row r="64">
          <cell r="A64" t="str">
            <v>Secretario general 04</v>
          </cell>
        </row>
        <row r="65">
          <cell r="A65" t="str">
            <v>Soldador 32</v>
          </cell>
          <cell r="B65" t="str">
            <v>Efectuar trabajos relacionados con soldadura electrica autogena y de punto con los equipos estacionarios y portables pare prestar el servicio a las diferentes areas de la Empresa.</v>
          </cell>
          <cell r="C65" t="str">
            <v>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v>
          </cell>
        </row>
        <row r="66">
          <cell r="A66" t="str">
            <v>Sustanciador 40</v>
          </cell>
          <cell r="B66" t="str">
            <v>Sustanciar, tramitar y practicar pruebas a los procesos asignados por el superior inmediato, para el impulso de los mismos, de acuerdo con los lineamientos señalados oor la normatividad vigente.</v>
          </cell>
          <cell r="C66" t="str">
            <v>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v>
          </cell>
        </row>
        <row r="67">
          <cell r="A67" t="str">
            <v>Técnico 32</v>
          </cell>
        </row>
        <row r="68">
          <cell r="A68" t="str">
            <v>Técnico 41</v>
          </cell>
        </row>
        <row r="69">
          <cell r="A69" t="str">
            <v>Técnico 42</v>
          </cell>
        </row>
        <row r="70">
          <cell r="A70" t="str">
            <v>Técnico administrativo 32</v>
          </cell>
        </row>
        <row r="71">
          <cell r="A71" t="str">
            <v>Técnico en tratamiento de aguas 31</v>
          </cell>
          <cell r="B71" t="str">
            <v>Asegurar la operación de los procesos de tratamiento de la planta que le sea asignada, con el fin de garantizar calidad, cantidad, continuidad y oportunidad del agua tratada.</v>
          </cell>
          <cell r="C71" t="str">
            <v>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2">
          <cell r="A72" t="str">
            <v>Técnico en tratamiento de aguas 32</v>
          </cell>
          <cell r="B72" t="str">
            <v>Ejecutar la operación y el control de los procesos de tratamiento, de lodos, de filtración, del control de la dosificación de productos químicos de las plantas con el fin de asegurar que cumplan con la calidad, cantidad, continuidad y oportunidad del agua tratada.</v>
          </cell>
          <cell r="C72" t="str">
            <v>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3">
          <cell r="A73" t="str">
            <v>Técnico en tratamiento de aguas 40</v>
          </cell>
          <cell r="B73" t="str">
            <v>Ejecutar la operación y control del proceso de la planta de tratamiento, realizar la toma de datos de la instrumentación y operación de los embalses y demás túneles, con el fin de asegurar que se cumpla con la calidad, cantidad, continuidad y oportunidad del agua tratada.</v>
          </cell>
          <cell r="C73" t="str">
            <v>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4">
          <cell r="A74" t="str">
            <v>Tecnólogo administrativo 30</v>
          </cell>
        </row>
        <row r="75">
          <cell r="A75" t="str">
            <v>Tecnólogo administrativo 31</v>
          </cell>
        </row>
        <row r="76">
          <cell r="A76" t="str">
            <v>Tecnólogo en obras civiles 31</v>
          </cell>
          <cell r="B76" t="str">
            <v>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v>
          </cell>
          <cell r="C76" t="str">
            <v>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v>
          </cell>
        </row>
        <row r="77">
          <cell r="A77" t="str">
            <v>Tecnólogo en obras civiles 32</v>
          </cell>
          <cell r="B77" t="str">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ell>
          <cell r="C77" t="str">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ell>
        </row>
        <row r="78">
          <cell r="A78" t="str">
            <v>Tecnólogo operativo 30</v>
          </cell>
        </row>
        <row r="79">
          <cell r="A79" t="str">
            <v>Tecnólogo operativo 31</v>
          </cell>
        </row>
        <row r="80">
          <cell r="A80" t="str">
            <v>Tecnólogo operativo 32</v>
          </cell>
        </row>
        <row r="81">
          <cell r="A81" t="str">
            <v>Topógrafo 30</v>
          </cell>
          <cell r="B81" t="str">
            <v>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v>
          </cell>
          <cell r="C81" t="str">
            <v>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v>
          </cell>
        </row>
        <row r="82">
          <cell r="A82" t="str">
            <v>Vicerrector 22</v>
          </cell>
          <cell r="B82" t="str">
            <v>Orientar y supervisar las actividades pedagogicas y convivenciales de la institucion, para el cumplimiento del proyecto educativo institucional.</v>
          </cell>
          <cell r="C82" t="str">
            <v>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vo"/>
      <sheetName val="mecanica automotriz"/>
      <sheetName val="verificación"/>
      <sheetName val="carrotanque"/>
      <sheetName val="tapadas volquetas"/>
      <sheetName val="valvulas"/>
      <sheetName val="compresor"/>
      <sheetName val="pitometria"/>
      <sheetName val="fontaneria"/>
      <sheetName val="mampostería"/>
      <sheetName val="Hoja1"/>
      <sheetName val="Hoja2"/>
    </sheetNames>
    <sheetDataSet>
      <sheetData sheetId="0"/>
      <sheetData sheetId="1"/>
      <sheetData sheetId="2"/>
      <sheetData sheetId="3"/>
      <sheetData sheetId="4"/>
      <sheetData sheetId="5"/>
      <sheetData sheetId="6"/>
      <sheetData sheetId="7"/>
      <sheetData sheetId="8"/>
      <sheetData sheetId="9"/>
      <sheetData sheetId="10">
        <row r="1">
          <cell r="A1" t="str">
            <v>Clasificacion</v>
          </cell>
          <cell r="B1" t="str">
            <v>Descripcion</v>
          </cell>
          <cell r="C1" t="str">
            <v>Efecto Posible</v>
          </cell>
          <cell r="D1" t="str">
            <v>Control Medio</v>
          </cell>
          <cell r="E1" t="str">
            <v>Control Indviduo</v>
          </cell>
          <cell r="F1" t="str">
            <v>PeroCon</v>
          </cell>
          <cell r="G1" t="str">
            <v>Capacitacion</v>
          </cell>
        </row>
        <row r="2">
          <cell r="A2" t="str">
            <v>Fluidos</v>
          </cell>
          <cell r="B2" t="str">
            <v>Fluidos y Excrementos</v>
          </cell>
          <cell r="C2" t="str">
            <v>Enfermedades Infectocontagiosas</v>
          </cell>
          <cell r="D2" t="str">
            <v>N/A</v>
          </cell>
          <cell r="E2" t="str">
            <v>N/A</v>
          </cell>
          <cell r="F2" t="str">
            <v>Posibles enfermedades</v>
          </cell>
          <cell r="G2" t="str">
            <v xml:space="preserve">Riesgo Biológico, Autocuidado y/o Uso y manejo adecuado de E.P.P.
</v>
          </cell>
        </row>
        <row r="3">
          <cell r="A3" t="str">
            <v>Mordeduras</v>
          </cell>
          <cell r="B3" t="str">
            <v>Modeduras</v>
          </cell>
          <cell r="C3" t="str">
            <v>Lesiones, tejidos, muerte, enfermedades infectocontagiosas</v>
          </cell>
          <cell r="D3" t="str">
            <v>N/A</v>
          </cell>
          <cell r="E3" t="str">
            <v>N/A</v>
          </cell>
          <cell r="F3" t="str">
            <v>Posibles enfermedades</v>
          </cell>
          <cell r="G3" t="str">
            <v xml:space="preserve">Riesgo Biológico, Autocuidado y/o Uso y manejo adecuado de E.P.P.
</v>
          </cell>
        </row>
        <row r="4">
          <cell r="A4" t="str">
            <v>Parásitos</v>
          </cell>
          <cell r="B4" t="str">
            <v>Parásitos</v>
          </cell>
          <cell r="C4" t="str">
            <v>Lesiones, infecciones parasitarias</v>
          </cell>
          <cell r="D4" t="str">
            <v>N/A</v>
          </cell>
          <cell r="E4" t="str">
            <v>N/A</v>
          </cell>
          <cell r="F4" t="str">
            <v>Enfermedades Parasitarias</v>
          </cell>
          <cell r="G4" t="str">
            <v xml:space="preserve">Riesgo Biológico, Autocuidado y/o Uso y manejo adecuado de E.P.P.
</v>
          </cell>
        </row>
        <row r="5">
          <cell r="A5" t="str">
            <v>Bacterias</v>
          </cell>
          <cell r="B5" t="str">
            <v>Bacteria</v>
          </cell>
          <cell r="C5" t="str">
            <v>Infecciones producidas por Bacterianas</v>
          </cell>
          <cell r="D5" t="str">
            <v>Inspecciones planeadas e inspecciones no planeadas, procedimientos de programas de seguridad y salud en el trabajo</v>
          </cell>
          <cell r="E5" t="str">
            <v>Programa de vacunación, bota pantalon, overol, guantes, tapabocas, mascarillas con filtos</v>
          </cell>
          <cell r="F5" t="str">
            <v xml:space="preserve">Enfermedades Infectocontagiosas
</v>
          </cell>
          <cell r="G5" t="str">
            <v xml:space="preserve">Riesgo Biológico, Autocuidado y/o Uso y manejo adecuado de E.P.P.
</v>
          </cell>
        </row>
        <row r="6">
          <cell r="A6" t="str">
            <v>Bacterias (Oficinas)</v>
          </cell>
          <cell r="B6" t="str">
            <v>Bacterias</v>
          </cell>
          <cell r="C6" t="str">
            <v>Infecciones Bacterianas</v>
          </cell>
          <cell r="D6" t="str">
            <v>N/A</v>
          </cell>
          <cell r="E6" t="str">
            <v>Vacunación</v>
          </cell>
          <cell r="F6" t="str">
            <v xml:space="preserve">Enfermedades Infectocontagiosas
</v>
          </cell>
          <cell r="G6" t="str">
            <v>Autocuidado</v>
          </cell>
        </row>
        <row r="7">
          <cell r="A7" t="str">
            <v>Hongos</v>
          </cell>
          <cell r="B7" t="str">
            <v>Hongos</v>
          </cell>
          <cell r="C7" t="str">
            <v>Micosis</v>
          </cell>
          <cell r="D7" t="str">
            <v>Inspecciones planeadas e inspecciones no planeadas, procedimientos de programas de seguridad y salud en el trabajo</v>
          </cell>
          <cell r="E7" t="str">
            <v>Programa de vacunación, éxamenes periódicos</v>
          </cell>
          <cell r="F7" t="str">
            <v>Micosis</v>
          </cell>
          <cell r="G7" t="str">
            <v xml:space="preserve">Riesgo Biológico, Autocuidado y/o Uso y manejo adecuado de E.P.P.
</v>
          </cell>
        </row>
        <row r="8">
          <cell r="A8" t="str">
            <v>Virus</v>
          </cell>
          <cell r="B8" t="str">
            <v>Virus</v>
          </cell>
          <cell r="C8" t="str">
            <v>Infecciones Virales</v>
          </cell>
          <cell r="D8" t="str">
            <v>Inspecciones planeadas e inspecciones no planeadas, procedimientos de programas de seguridad y salud en el trabajo</v>
          </cell>
          <cell r="E8" t="str">
            <v>Programa de vacunación, bota pantalon, overol, guantes, tapabocas, mascarillas con filtos</v>
          </cell>
          <cell r="F8" t="str">
            <v xml:space="preserve">Enfermedades Infectocontagiosas
</v>
          </cell>
          <cell r="G8" t="str">
            <v xml:space="preserve">Riesgo Biológico, Autocuidado y/o Uso y manejo adecuado de E.P.P.
</v>
          </cell>
        </row>
        <row r="9">
          <cell r="A9" t="str">
            <v>Virus (Oficinas)</v>
          </cell>
          <cell r="B9" t="str">
            <v>Virus</v>
          </cell>
          <cell r="C9" t="str">
            <v>Infecciones Virales</v>
          </cell>
          <cell r="D9" t="str">
            <v>N/A</v>
          </cell>
          <cell r="E9" t="str">
            <v>Vacunación</v>
          </cell>
          <cell r="F9" t="str">
            <v xml:space="preserve">Enfermedades Infectocontagiosas
</v>
          </cell>
          <cell r="G9" t="str">
            <v>Autocuidado</v>
          </cell>
        </row>
        <row r="10">
          <cell r="A10" t="str">
            <v>Esfuerzo Vocal</v>
          </cell>
          <cell r="B10" t="str">
            <v>Esfuerzo Vocal</v>
          </cell>
          <cell r="C10" t="str">
            <v>posible enfermedad laboral</v>
          </cell>
          <cell r="D10" t="str">
            <v>NO Observado</v>
          </cell>
          <cell r="E10" t="str">
            <v>NO Observado</v>
          </cell>
          <cell r="F10" t="str">
            <v>NO Observado</v>
          </cell>
          <cell r="G10" t="str">
            <v>NO Observado</v>
          </cell>
        </row>
        <row r="11">
          <cell r="A11" t="str">
            <v>Iluminación</v>
          </cell>
          <cell r="B11" t="str">
            <v>AUSENCIA DE SOMBRAS</v>
          </cell>
          <cell r="C11" t="str">
            <v xml:space="preserve"> DISMINUCIÓN AGUDEZA VISUAL, CANSANCIO VISUAL</v>
          </cell>
          <cell r="D11" t="str">
            <v>Inspecciones planeadas e inspecciones no planeadas, procedimientos de programas de seguridad y salud en el trabajo</v>
          </cell>
          <cell r="E11" t="str">
            <v>N/A</v>
          </cell>
          <cell r="F11" t="str">
            <v>DISMINUCIÓN AGUDEZA VISUAL</v>
          </cell>
          <cell r="G11" t="str">
            <v>N/A</v>
          </cell>
        </row>
        <row r="12">
          <cell r="A12" t="str">
            <v>Iluminación (2)</v>
          </cell>
          <cell r="B12" t="str">
            <v>AUSENCIA O EXCESO DE LUZ EN UN AMBIENTE</v>
          </cell>
          <cell r="C12" t="str">
            <v>DISMINUCIÓN AGUDEZA VISUAL, CANSANCIO VISUAL</v>
          </cell>
          <cell r="D12" t="str">
            <v>Inspecciones planeadas e inspecciones no planeadas, procedimientos de programas de seguridad y salud en el trabajo</v>
          </cell>
          <cell r="E12" t="str">
            <v>N/A</v>
          </cell>
          <cell r="F12" t="str">
            <v>DISMINUCIÓN AGUDEZA VISUAL</v>
          </cell>
          <cell r="G12" t="str">
            <v>N/A</v>
          </cell>
        </row>
        <row r="13">
          <cell r="A13" t="str">
            <v>Iluminación (3)</v>
          </cell>
          <cell r="B13" t="str">
            <v>PERCEPCION DE ALGUNAS SOMBRAS AL EJECUTAR LA ACTIVIDAD</v>
          </cell>
          <cell r="C13" t="str">
            <v>DISMINUCIÓN AGUDEZA VISUAL, MIOPÍA,  CANSANCIO VISUAL</v>
          </cell>
          <cell r="D13" t="str">
            <v>N/A</v>
          </cell>
          <cell r="E13" t="str">
            <v>N/A</v>
          </cell>
          <cell r="F13" t="str">
            <v>DISMINUCIÓN AGUDEZA VISUAL</v>
          </cell>
          <cell r="G13" t="str">
            <v>N/A</v>
          </cell>
        </row>
        <row r="14">
          <cell r="A14" t="str">
            <v>Radiación Ionizante</v>
          </cell>
          <cell r="B14" t="str">
            <v>X, GAMMA, ALFA, BETA, NEUTRONES</v>
          </cell>
          <cell r="C14" t="str">
            <v>LESIONES OCULARES, QUEMADURAS, CÁNCER</v>
          </cell>
          <cell r="D14" t="str">
            <v>Inspecciones planeadas e inspecciones no planeadas, procedimientos de programas de seguridad y salud en el trabajo</v>
          </cell>
          <cell r="E14" t="str">
            <v>N/A</v>
          </cell>
          <cell r="F14" t="str">
            <v>CÁNCER</v>
          </cell>
          <cell r="G14" t="str">
            <v>N/A</v>
          </cell>
        </row>
        <row r="15">
          <cell r="A15" t="str">
            <v>Radiación no Ionizante</v>
          </cell>
          <cell r="B15" t="str">
            <v>INFRAROJA, ULTRAVIOLETA, VISIBLE, RADIOFRECUENCIA, MICROONDAS, LASER</v>
          </cell>
          <cell r="C15" t="str">
            <v>CÁNCER, LESIONES DÉRMICAS Y OCULARES</v>
          </cell>
          <cell r="D15" t="str">
            <v>Inspecciones planeadas e inspecciones no planeadas, procedimientos de programas de seguridad y salud en el trabajo</v>
          </cell>
          <cell r="E15" t="str">
            <v>PROGRAMA BLOQUEADOR SOLAR</v>
          </cell>
          <cell r="F15" t="str">
            <v>CÁNCER</v>
          </cell>
          <cell r="G15" t="str">
            <v>N/A</v>
          </cell>
        </row>
        <row r="16">
          <cell r="A16" t="str">
            <v>Ruido</v>
          </cell>
          <cell r="B16" t="str">
            <v>MAQUINARIA O EQUIPO</v>
          </cell>
          <cell r="C16" t="str">
            <v>SORDERA, ESTRÉS, HIPOACUSIA, CEFALA,IRRITABILIDAD</v>
          </cell>
          <cell r="D16" t="str">
            <v>Inspecciones planeadas e inspecciones no planeadas, procedimientos de programas de seguridad y salud en el trabajo</v>
          </cell>
          <cell r="E16" t="str">
            <v>PVE RUIDO</v>
          </cell>
          <cell r="F16" t="str">
            <v>SORDERA</v>
          </cell>
          <cell r="G16" t="str">
            <v>USO DE EPP</v>
          </cell>
        </row>
        <row r="17">
          <cell r="A17" t="str">
            <v>Temperaturas Extremas Calor</v>
          </cell>
          <cell r="B17" t="str">
            <v>ENERGÍA TÉRMICA, CAMBIO DE TEMPERATURA DURANTE LOS RECORRIDOS</v>
          </cell>
          <cell r="C17" t="str">
            <v xml:space="preserve"> GOLPE DE CALOR,  DESHIDRATACIÓN</v>
          </cell>
          <cell r="D17" t="str">
            <v>Inspecciones planeadas e inspecciones no planeadas, procedimientos de programas de seguridad y salud en el trabajo</v>
          </cell>
          <cell r="E17" t="str">
            <v>NO OBSERVADO</v>
          </cell>
          <cell r="F17" t="str">
            <v>CÁNCER DE PIEL</v>
          </cell>
          <cell r="G17" t="str">
            <v>N/A</v>
          </cell>
        </row>
        <row r="18">
          <cell r="A18" t="str">
            <v>Temperaturas Extremas Frío</v>
          </cell>
          <cell r="B18" t="str">
            <v>ENERGÍA TÉRMICA, CAMBIO DE TEMPERATURA DURANTE LOS RECORRIDOS</v>
          </cell>
          <cell r="C18" t="str">
            <v xml:space="preserve"> HIPOTERMIA</v>
          </cell>
          <cell r="D18" t="str">
            <v>Inspecciones planeadas e inspecciones no planeadas, procedimientos de programas de seguridad y salud en el trabajo</v>
          </cell>
          <cell r="E18" t="str">
            <v>EPP OVEROLES TERMICOS</v>
          </cell>
          <cell r="F18" t="str">
            <v xml:space="preserve"> HIPOTERMIA</v>
          </cell>
          <cell r="G18" t="str">
            <v>N/A</v>
          </cell>
        </row>
        <row r="19">
          <cell r="A19" t="str">
            <v>Vibraciones</v>
          </cell>
          <cell r="B19" t="str">
            <v>MAQUINARIA O EQUIPO</v>
          </cell>
          <cell r="C19" t="str">
            <v>LESIONES  OSTEOMUSCULARES,  LESIONES OSTEOARTICULARES, SÍNTOMAS NEUROLÓGICOS</v>
          </cell>
          <cell r="D19" t="str">
            <v>Inspecciones planeadas e inspecciones no planeadas, procedimientos de programas de seguridad y salud en el trabajo</v>
          </cell>
          <cell r="E19" t="str">
            <v>PVE RUIDO</v>
          </cell>
          <cell r="F19" t="str">
            <v>SÍNTOMAS NEUROLÓGICOS</v>
          </cell>
          <cell r="G19" t="str">
            <v>N/A</v>
          </cell>
        </row>
        <row r="20">
          <cell r="A20" t="str">
            <v>Almacenamiento de productos químicos</v>
          </cell>
          <cell r="B20" t="str">
            <v xml:space="preserve">MALA DISTRIBUCIÓN DE PRODUCTOS </v>
          </cell>
          <cell r="C20" t="str">
            <v xml:space="preserve">INCENDIO, EXPLOSIÓN, QUEMADURAS, LESIONES DÉRMICAS, LESIONES EN VÍAS RESPIRATORIAS,INTOXICACIÓN,  NÁUSEAS, VÓMITOS, IRRITACIÓN CONJUNTIVA </v>
          </cell>
          <cell r="D20" t="str">
            <v>Inspecciones planeadas e inspecciones no planeadas, procedimientos de programas de seguridad y salud en el trabajo</v>
          </cell>
          <cell r="E20" t="str">
            <v xml:space="preserve">NO OBSERVADO </v>
          </cell>
          <cell r="F20" t="str">
            <v>EXPLOSIÓN</v>
          </cell>
          <cell r="G20" t="str">
            <v>USO Y MANEJO ADECUADO DE E.P.P.; PROTOCOLO DE MANEJO DE PRODUCTOS QUÍMICOS; MANEJO DE KIT DE DERRAMES POR PRODUCTOS QUÍMICOS</v>
          </cell>
        </row>
        <row r="21">
          <cell r="A21" t="str">
            <v>Gases y vapores detectables organolepticamente</v>
          </cell>
          <cell r="B21" t="str">
            <v>GASES Y VAPORES</v>
          </cell>
          <cell r="C21" t="str">
            <v xml:space="preserve"> LESIONES EN LA PIEL, IRRITACIÓN EN VÍAS  RESPIRATORIAS, MUERTE</v>
          </cell>
          <cell r="D21" t="str">
            <v>Inspecciones planeadas e inspecciones no planeadas, procedimientos de programas de seguridad y salud en el trabajo</v>
          </cell>
          <cell r="E21" t="str">
            <v>EPP TAPABOCAS, CARETAS CON FILTROS</v>
          </cell>
          <cell r="F21" t="str">
            <v xml:space="preserve"> MUERTE</v>
          </cell>
          <cell r="G21" t="str">
            <v>USO Y MANEJO ADECUADO DE E.P.P.</v>
          </cell>
        </row>
        <row r="22">
          <cell r="A22" t="str">
            <v>Gases y vapores no detectables organolepticamente</v>
          </cell>
          <cell r="B22" t="str">
            <v>GASES Y VAPORES</v>
          </cell>
          <cell r="C22" t="str">
            <v>ASFIXIA , MUERTE</v>
          </cell>
          <cell r="D22" t="str">
            <v>Inspecciones planeadas e inspecciones no planeadas, procedimientos de programas de seguridad y salud en el trabajo</v>
          </cell>
          <cell r="E22" t="str">
            <v>EPP TAPABOCAS, CARETAS CON FILTROS</v>
          </cell>
          <cell r="F22" t="str">
            <v>MUERTE</v>
          </cell>
          <cell r="G22" t="str">
            <v>USO Y MANEJO ADECUADO DE E.P.P.</v>
          </cell>
        </row>
        <row r="23">
          <cell r="A23" t="str">
            <v>Humos</v>
          </cell>
          <cell r="B23" t="str">
            <v xml:space="preserve">HUMOS </v>
          </cell>
          <cell r="C23" t="str">
            <v xml:space="preserve">ASMA,GRIPA, NEUMOCONIOSIS, CÁNCER </v>
          </cell>
          <cell r="D23" t="str">
            <v>Inspecciones planeadas e inspecciones no planeadas, procedimientos de programas de seguridad y salud en el trabajo</v>
          </cell>
          <cell r="E23" t="str">
            <v xml:space="preserve">EPP TAPABOCAS, CARETAS CON FILTROS </v>
          </cell>
          <cell r="F23" t="str">
            <v>NEUMOCONIOSIS</v>
          </cell>
          <cell r="G23" t="str">
            <v>USO Y MANEJO ADECUADO DE E.P.P.</v>
          </cell>
        </row>
        <row r="24">
          <cell r="A24" t="str">
            <v>Líquidos</v>
          </cell>
          <cell r="B24" t="str">
            <v>LÍQUIDOS</v>
          </cell>
          <cell r="C24" t="str">
            <v xml:space="preserve">  QUEMADURAS, IRRITACIONES, LESIONES PIEL, LESIONES OCULARES, IRRITACIÓN DE LAS MUCOSAS</v>
          </cell>
          <cell r="D24" t="str">
            <v>Inspecciones planeadas e inspecciones no planeadas, procedimientos de programas de seguridad y salud en el trabajo</v>
          </cell>
          <cell r="E24" t="str">
            <v>EPP TAPABOCAS, CARETAS CON FILTROS, GUANTES</v>
          </cell>
          <cell r="F24" t="str">
            <v>LESIONES IRREVERSIBLES VÍAS RESPIRATORIAS</v>
          </cell>
          <cell r="G24" t="str">
            <v>USO Y MANEJO ADECUADO DE E.P.P.; MANEJO DE PRODUCTOS QUÍMICOS LÍQUIDOS</v>
          </cell>
        </row>
        <row r="25">
          <cell r="A25" t="str">
            <v>Material Particulado</v>
          </cell>
          <cell r="B25" t="str">
            <v>MATERIAL PARTICULADO</v>
          </cell>
          <cell r="C25" t="str">
            <v>NEUMOCONIOSIS, BRONQUITIS, ASMA, SILICOSIS</v>
          </cell>
          <cell r="D25" t="str">
            <v>Inspecciones planeadas e inspecciones no planeadas, procedimientos de programas de seguridad y salud en el trabajo</v>
          </cell>
          <cell r="E25" t="str">
            <v>EPP MASCARILLAS Y FILTROS</v>
          </cell>
          <cell r="F25" t="str">
            <v>NEUMOCONIOSIS</v>
          </cell>
          <cell r="G25" t="str">
            <v>USO Y MANEJO DE LOS EPP</v>
          </cell>
        </row>
        <row r="26">
          <cell r="A26" t="str">
            <v>Polvos Inorganicos</v>
          </cell>
          <cell r="B26" t="str">
            <v xml:space="preserve">POLVOS INORGÁNICOS </v>
          </cell>
          <cell r="C26" t="str">
            <v xml:space="preserve">ASMA,GRIPA, NEUMOCONIOSIS </v>
          </cell>
          <cell r="D26" t="str">
            <v>Inspecciones planeadas e inspecciones no planeadas, procedimientos de programas de seguridad y salud en el trabajo</v>
          </cell>
          <cell r="E26" t="str">
            <v>EPP MASCARILLAS Y FILTROS</v>
          </cell>
          <cell r="F26" t="str">
            <v>NEUMOCONIOSIS</v>
          </cell>
          <cell r="G26" t="str">
            <v>LIMPIEZA</v>
          </cell>
        </row>
        <row r="27">
          <cell r="A27" t="str">
            <v>Alta Concentración</v>
          </cell>
          <cell r="B27" t="str">
            <v>CONCENTRACIÓN EN ACTIVIDADES DE ALTO DESEMPEÑO MENTAL</v>
          </cell>
          <cell r="C27" t="str">
            <v>ESTRÉS, CEFALEA, IRRITABILIDAD</v>
          </cell>
          <cell r="D27" t="str">
            <v>N/A</v>
          </cell>
          <cell r="E27" t="str">
            <v>PVE PSICOSOCIAL</v>
          </cell>
          <cell r="F27" t="str">
            <v>ESTRÉS</v>
          </cell>
          <cell r="G27" t="str">
            <v>N/A</v>
          </cell>
        </row>
        <row r="28">
          <cell r="A28" t="str">
            <v>Atención al Público</v>
          </cell>
          <cell r="B28" t="str">
            <v>ATENCIÓN AL PÚBLICO</v>
          </cell>
          <cell r="C28" t="str">
            <v>ESTRÉS, ENFERMEDADES DIGESTIVAS, IRRITABILIDAD, TRANSTORNOS DEL SUEÑO</v>
          </cell>
          <cell r="D28" t="str">
            <v>N/A</v>
          </cell>
          <cell r="E28" t="str">
            <v>PVE PSICOSOCIAL</v>
          </cell>
          <cell r="F28" t="str">
            <v>ESTRÉS</v>
          </cell>
          <cell r="G28" t="str">
            <v>RESOLUCIÓN DE CONFLICTOS; COMUNICACIÓN ASERTIVA; SERVICIO AL CLIENTE</v>
          </cell>
        </row>
        <row r="29">
          <cell r="A29" t="str">
            <v>Carga de Trabajo</v>
          </cell>
          <cell r="B29" t="str">
            <v>NATURALEZA DE LA TAREA</v>
          </cell>
          <cell r="C29" t="str">
            <v>ESTRÉS,  TRANSTORNOS DEL SUEÑO</v>
          </cell>
          <cell r="D29" t="str">
            <v>N/A</v>
          </cell>
          <cell r="E29" t="str">
            <v>PVE PSICOSOCIAL</v>
          </cell>
          <cell r="F29" t="str">
            <v>ESTRÉS</v>
          </cell>
          <cell r="G29" t="str">
            <v>N/A</v>
          </cell>
        </row>
        <row r="30">
          <cell r="A30" t="str">
            <v>Organización</v>
          </cell>
          <cell r="B30" t="str">
            <v>GESTION ORGANIZACIONAL Y CARACTERISTICAS DE LA ORGANIZACION</v>
          </cell>
          <cell r="C30" t="str">
            <v>DEPRESIÓN, ESTRÉS</v>
          </cell>
          <cell r="D30" t="str">
            <v>N/A</v>
          </cell>
          <cell r="E30" t="str">
            <v>N/A</v>
          </cell>
          <cell r="F30" t="str">
            <v>ESTRÉS</v>
          </cell>
          <cell r="G30" t="str">
            <v>N/A</v>
          </cell>
        </row>
        <row r="31">
          <cell r="A31" t="str">
            <v>Jornadas Extras</v>
          </cell>
          <cell r="B31" t="str">
            <v xml:space="preserve"> ALTA CONCENTRACIÓN</v>
          </cell>
          <cell r="C31" t="str">
            <v>ESTRÉS, DEPRESIÓN, TRANSTORNOS DEL SUEÑO, AUSENCIA DE ATENCIÓN</v>
          </cell>
          <cell r="D31" t="str">
            <v>N/A</v>
          </cell>
          <cell r="E31" t="str">
            <v>PVE PSICOSOCIAL</v>
          </cell>
          <cell r="F31" t="str">
            <v>ESTRÉS, ALTERACIÓN DEL SISTEMA NERVIOSO</v>
          </cell>
          <cell r="G31" t="str">
            <v>N/A</v>
          </cell>
        </row>
        <row r="32">
          <cell r="A32" t="str">
            <v>Monotonía</v>
          </cell>
          <cell r="B32" t="str">
            <v>DESARROLLO DE LAS MISMAS FUNCIONES DURANTE UN LARGO PERÍODO DE TIEMPO</v>
          </cell>
          <cell r="C32" t="str">
            <v>DEPRESIÓN, ESTRÉS</v>
          </cell>
          <cell r="D32" t="str">
            <v>N/A</v>
          </cell>
          <cell r="E32" t="str">
            <v>PVE PSICOSOCIAL</v>
          </cell>
          <cell r="F32" t="str">
            <v>ESTRÉS</v>
          </cell>
          <cell r="G32" t="str">
            <v>N/A</v>
          </cell>
        </row>
        <row r="33">
          <cell r="A33" t="str">
            <v>Postura</v>
          </cell>
          <cell r="B33" t="str">
            <v>Forzadas, Prolongadas</v>
          </cell>
          <cell r="C33" t="str">
            <v xml:space="preserve">Lesiones osteomusculares, lesiones osteoarticulares
</v>
          </cell>
          <cell r="D33" t="str">
            <v>Inspecciones planeadas e inspecciones no planeadas, procedimientos de programas de seguridad y salud en el trabajo</v>
          </cell>
          <cell r="E33" t="str">
            <v>PVE Biomecánico, programa pausas activas, exámenes periódicos, recomendaciones, control de posturas</v>
          </cell>
          <cell r="F33" t="str">
            <v>Enfermedades Osteomusculares</v>
          </cell>
          <cell r="G33" t="str">
            <v>Prevención en lesiones osteomusculares, líderes de pausas activas</v>
          </cell>
        </row>
        <row r="34">
          <cell r="A34" t="str">
            <v>Móvimiento Repetitivo</v>
          </cell>
          <cell r="B34" t="str">
            <v>Movimientos repetitivos, Miembros Superiores</v>
          </cell>
          <cell r="C34" t="str">
            <v>Lesiones Musculoesqueléticas</v>
          </cell>
          <cell r="D34" t="str">
            <v>N/A</v>
          </cell>
          <cell r="E34" t="str">
            <v>PVE BIomécanico, programa pausas activas, examenes periódicos, recomendaicones, control de posturas</v>
          </cell>
          <cell r="F34" t="str">
            <v>Enfermedades musculoesqueleticas</v>
          </cell>
          <cell r="G34" t="str">
            <v>Prevención en lesiones osteomusculares, líderes de pausas activas</v>
          </cell>
        </row>
        <row r="35">
          <cell r="A35" t="str">
            <v>Movimientos Repetitivo (Oficinas)</v>
          </cell>
          <cell r="B35" t="str">
            <v>Higiene Muscular</v>
          </cell>
          <cell r="C35" t="str">
            <v>Lesiones Musculoesqueléticas</v>
          </cell>
          <cell r="D35" t="str">
            <v>N/A</v>
          </cell>
          <cell r="E35" t="str">
            <v>N/A</v>
          </cell>
          <cell r="F35" t="str">
            <v xml:space="preserve">Enfermedades Osteomusculares
</v>
          </cell>
          <cell r="G35" t="str">
            <v>Prevención en lesiones osteomusculares, líderes de pausas activas</v>
          </cell>
        </row>
        <row r="36">
          <cell r="A36" t="str">
            <v>Sobrecargas</v>
          </cell>
          <cell r="B36" t="str">
            <v>Carga de un peso mayor al recomendado</v>
          </cell>
          <cell r="C36" t="str">
            <v>Lesiones osteomusculares, lesiones osteoarticulares</v>
          </cell>
          <cell r="D36" t="str">
            <v>Inspecciones planeadas e inspecciones no planeadas, procedimientos de programas de seguridad y salud en el trabajo</v>
          </cell>
          <cell r="E36" t="str">
            <v>PVE Biomecánico, programa pausas activas, exámenes periódicos, recomendaciones, control de posturas</v>
          </cell>
          <cell r="F36" t="str">
            <v>Enfermedades del sistema osteomuscular</v>
          </cell>
          <cell r="G36" t="str">
            <v>Prevención en lesiones osteomusculares, Líderes en pausas activas</v>
          </cell>
        </row>
        <row r="37">
          <cell r="A37" t="str">
            <v>Accidente de Tránsito</v>
          </cell>
          <cell r="B37" t="str">
            <v>Atropellamiento, Envestir</v>
          </cell>
          <cell r="C37" t="str">
            <v>Lesiones, pérdidas materiales, muerte</v>
          </cell>
          <cell r="D37" t="str">
            <v>Inspecciones planeadas e inspecciones no planeadas, procedimientos de programas de seguridad y salud en el trabajo</v>
          </cell>
          <cell r="E37" t="str">
            <v>Programa de seguridad vial, señalización</v>
          </cell>
          <cell r="F37" t="str">
            <v>Muerte</v>
          </cell>
          <cell r="G37" t="str">
            <v>Seguridad vial y manejo defensivo, aseguramiento de áreas de trabajo</v>
          </cell>
        </row>
        <row r="38">
          <cell r="A38" t="str">
            <v>Eléctrico</v>
          </cell>
          <cell r="B38" t="str">
            <v>Inadecuadas conexiones eléctricas-saturación en tomas de energía</v>
          </cell>
          <cell r="C38" t="str">
            <v>Quemaduras, electrocución, muerte</v>
          </cell>
          <cell r="D38" t="str">
            <v>Inspecciones planeadas e inspecciones no planeadas, procedimientos de programas de seguridad y salud en el trabajo</v>
          </cell>
          <cell r="E38" t="str">
            <v>E.P.P. Bota dieléctrica, Casco dieléctrico</v>
          </cell>
          <cell r="F38" t="str">
            <v>Muerte</v>
          </cell>
          <cell r="G38" t="str">
            <v>Uso y manejo adecuado de E.P.P., actos y condiciones inseguras</v>
          </cell>
        </row>
        <row r="39">
          <cell r="A39" t="str">
            <v>Espacio Confinado</v>
          </cell>
          <cell r="B39" t="str">
            <v>Ingreso a pozos, Red de acueducto o excavaciones</v>
          </cell>
          <cell r="C39" t="str">
            <v>Intoxicación, asfixicia, daños vías resiratorias, muerte</v>
          </cell>
          <cell r="D39" t="str">
            <v>Inspecciones planeadas e inspecciones no planeadas, procedimientos de programas de seguridad y salud en el trabajo</v>
          </cell>
          <cell r="E39" t="str">
            <v>E.P.P. Colectivos, Tripoide</v>
          </cell>
          <cell r="F39" t="str">
            <v>Muerte</v>
          </cell>
          <cell r="G39" t="str">
            <v>Trabajo seguro en espacios confinados y manejo de medidores de gases, diligenciamiento de permisos de trabajos, uso y manejo adecuado de E.P.P.</v>
          </cell>
        </row>
        <row r="40">
          <cell r="A40" t="str">
            <v>Excavaciones</v>
          </cell>
          <cell r="B40" t="str">
            <v>Reparación de redes e instalaciones</v>
          </cell>
          <cell r="C40" t="str">
            <v>Atrapamiento, apastamiento, lesiones, fracturas, muerte</v>
          </cell>
          <cell r="D40" t="str">
            <v>Inspecciones planeadas e inspecciones no planeadas, procedimientos de programas de seguridad y salud en el trabajo</v>
          </cell>
          <cell r="E40" t="str">
            <v>E.P.P. Colectivos entibados y cajas de entibados</v>
          </cell>
          <cell r="F40" t="str">
            <v>Muerte</v>
          </cell>
          <cell r="G40" t="str">
            <v>Prevención en riesgo en excavaciones y manejo de entibados, prevención en roturas de redes de gas antural, diligenciamieto de permisos de trabajo, uso y manejo adecuado de E.P.P.</v>
          </cell>
        </row>
        <row r="41">
          <cell r="A41" t="str">
            <v>Incendio</v>
          </cell>
          <cell r="B41" t="str">
            <v>Inadecuadas conexiones eléctricas-saturación en tomas de energía</v>
          </cell>
          <cell r="C41" t="str">
            <v>Intoxicación, Quemaduras</v>
          </cell>
          <cell r="D41" t="str">
            <v>Inspecciones planeadas e inspecciones no planeadas, procedimientos de programas de seguridad y salud en el trabajo</v>
          </cell>
          <cell r="E41" t="str">
            <v>Brigada de emergencias</v>
          </cell>
          <cell r="F41" t="str">
            <v>Muerte</v>
          </cell>
          <cell r="G41" t="str">
            <v>N/A</v>
          </cell>
        </row>
        <row r="42">
          <cell r="A42" t="str">
            <v>Izaje con puente Grúa</v>
          </cell>
          <cell r="B42" t="str">
            <v>Carga y Descarga de máquinaria y equipos</v>
          </cell>
          <cell r="C42" t="str">
            <v>Caídas de la carga, aplastamiento, atrapamiento, amputación, pérdidas materiales, fracturas, muerte</v>
          </cell>
          <cell r="D42" t="str">
            <v>Inspecciones planeadas e inspecciones no planeadas, procedimientos de programas de seguridad y salud en el trabajo</v>
          </cell>
          <cell r="E42" t="str">
            <v>N/A</v>
          </cell>
          <cell r="F42" t="str">
            <v>Muerte</v>
          </cell>
          <cell r="G42" t="str">
            <v xml:space="preserve">Manejo Y Seguridad de Cargas, Lenguaje de señas para izaje
</v>
          </cell>
        </row>
        <row r="43">
          <cell r="A43" t="str">
            <v>Izaje de personas</v>
          </cell>
          <cell r="B43" t="str">
            <v>Limpieza de canales, reparaciones locativas e instalaciones</v>
          </cell>
          <cell r="C43" t="str">
            <v>Caídas, lesiones, fracturas, muerte</v>
          </cell>
          <cell r="D43" t="str">
            <v>Inspecciones planeadas e inspecciones no planeadas, procedimientos de programas de seguridad y salud en el trabajo</v>
          </cell>
          <cell r="E43" t="str">
            <v>N/A</v>
          </cell>
          <cell r="F43" t="str">
            <v>Muerte</v>
          </cell>
          <cell r="G43" t="str">
            <v>Manejo y Seguridad en izajes de cargas, lenguaje de señas para izaje</v>
          </cell>
        </row>
        <row r="44">
          <cell r="A44" t="str">
            <v>Izaje de cargas</v>
          </cell>
          <cell r="B44" t="str">
            <v>Tuberias, materias primas, tubos</v>
          </cell>
          <cell r="C44" t="str">
            <v>Aplastamiento, Caída de equiops y material, perdidas económicas, atrapamiento, aplastamiento</v>
          </cell>
          <cell r="D44" t="str">
            <v>Inspecciones planeadas e inspecciones no planeadas, procedimientos de programas de seguridad y salud en el trabajo</v>
          </cell>
          <cell r="E44" t="str">
            <v>N/A</v>
          </cell>
          <cell r="F44" t="str">
            <v>N/A</v>
          </cell>
          <cell r="G44" t="str">
            <v>N/A</v>
          </cell>
        </row>
        <row r="45">
          <cell r="A45" t="str">
            <v>Izaje de maquinaria y equipo</v>
          </cell>
          <cell r="B45" t="str">
            <v>Limpieza de canales, reparación domiciliarias, limpieza de redes principales y domiciliarias, reparación de redes</v>
          </cell>
          <cell r="C45" t="str">
            <v>Aplastamiento, Caída de equiops y material, perdidas económicas, atrapamiento, aplastamiento</v>
          </cell>
          <cell r="D45" t="str">
            <v>Inspecciones planeadas e inspecciones no planeadas, procedimientos de programas de seguridad y salud en el trabajo</v>
          </cell>
          <cell r="E45" t="str">
            <v>N/A</v>
          </cell>
          <cell r="F45" t="str">
            <v>Muerte</v>
          </cell>
          <cell r="G45" t="str">
            <v>Manejo y Seguridad en izajes de cargas, lenguaje de señas para izaje</v>
          </cell>
        </row>
        <row r="46">
          <cell r="A46" t="str">
            <v>Locativo</v>
          </cell>
          <cell r="B46" t="str">
            <v>Superficies de trabajo irregulares o deslizantes</v>
          </cell>
          <cell r="C46" t="str">
            <v>Caidas del mismo nivel, fracturas, golpe con objetos, caídas de objetos, obstrucción de rutas de evacuación</v>
          </cell>
          <cell r="D46" t="str">
            <v>N/A</v>
          </cell>
          <cell r="E46" t="str">
            <v>N/A</v>
          </cell>
          <cell r="F46" t="str">
            <v>Caídas de distinto nivel</v>
          </cell>
          <cell r="G46" t="str">
            <v>Pautas Básicas en orden y aseo en el lugar de trabajo, actos y condiciones inseguras</v>
          </cell>
        </row>
        <row r="47">
          <cell r="A47" t="str">
            <v>Locativo (1)</v>
          </cell>
          <cell r="B47" t="str">
            <v>Sistemas y medidas de almacenamiento</v>
          </cell>
          <cell r="C47" t="str">
            <v>Caidas del mismo y distinto nivel , fracturas, golpe con objetos, caídas de objetos, obstruccioón de rutas de evacuación</v>
          </cell>
          <cell r="D47" t="str">
            <v>N/A</v>
          </cell>
          <cell r="E47" t="str">
            <v>N/A</v>
          </cell>
          <cell r="F47" t="str">
            <v>Caídas de mismo y Distinto nivel</v>
          </cell>
          <cell r="G47" t="str">
            <v>Pautas Básicas en orden y aseo en el lugar de trabajo, actos y condiciones inseguras</v>
          </cell>
        </row>
        <row r="48">
          <cell r="A48" t="str">
            <v>locativo (2)</v>
          </cell>
          <cell r="B48" t="str">
            <v>inmersión ( lluvias, crecientes de rios y quebradas, caidas desde tarabitas, puentes y medios de trasnporte)</v>
          </cell>
          <cell r="C48" t="str">
            <v>contusiones, laseraciones, afectaciones del sistema respiratorio</v>
          </cell>
          <cell r="D48" t="str">
            <v>Inspecciones planeadas e inspecciones no planeadas, procedimientos de programas de seguridad y salud en el trabajo</v>
          </cell>
          <cell r="E48" t="str">
            <v>E.P.P.</v>
          </cell>
          <cell r="F48" t="str">
            <v>muerte</v>
          </cell>
          <cell r="G48" t="str">
            <v>capacitación en salvamento acuatico y primer respondiente</v>
          </cell>
        </row>
        <row r="49">
          <cell r="A49" t="str">
            <v>Riesgo Mecánico Herramientas</v>
          </cell>
          <cell r="B49" t="str">
            <v>Herramientas Manuales</v>
          </cell>
          <cell r="C49" t="str">
            <v>Quemaduras, contusiones y lesiones</v>
          </cell>
          <cell r="D49" t="str">
            <v>Inspecciones planeadas e inspecciones no planeadas, procedimientos de programas de seguridad y salud en el trabajo</v>
          </cell>
          <cell r="E49" t="str">
            <v>E.P.P.</v>
          </cell>
          <cell r="F49" t="str">
            <v>Amputación</v>
          </cell>
          <cell r="G49" t="str">
            <v xml:space="preserve">
Uso y manejo adecuado de E.P.P., uso y manejo adecuado de herramientas manuales y/o máqinas y equipos</v>
          </cell>
        </row>
        <row r="50">
          <cell r="A50" t="str">
            <v>Riesgo Mecánico Maquinaria</v>
          </cell>
          <cell r="B50" t="str">
            <v>Maquinaria y equipo</v>
          </cell>
          <cell r="C50" t="str">
            <v>Atrapamiento, amputación, aplastamiento, fractura, muerte</v>
          </cell>
          <cell r="D50" t="str">
            <v>Inspecciones planeadas e inspecciones no planeadas, procedimientos de programas de seguridad y salud en el trabajo</v>
          </cell>
          <cell r="E50" t="str">
            <v>E.P.P.</v>
          </cell>
          <cell r="F50" t="str">
            <v>Aplastamiento</v>
          </cell>
          <cell r="G50" t="str">
            <v>Uso y manejo adecuado de E.P.P., uso y manejo adecuado de herramientas amnuales y/o máquinas y equipos</v>
          </cell>
        </row>
        <row r="51">
          <cell r="A51" t="str">
            <v>Riesgo Público</v>
          </cell>
          <cell r="B51" t="str">
            <v>Atraco, golpiza, atentados y secuestrados</v>
          </cell>
          <cell r="C51" t="str">
            <v>Estrés, golpes, Secuestros</v>
          </cell>
          <cell r="D51" t="str">
            <v>Inspecciones planeadas e inspecciones no planeadas, procedimientos de programas de seguridad y salud en el trabajo</v>
          </cell>
          <cell r="E51" t="str">
            <v xml:space="preserve">Uniformes Corporativos, Caquetas corporativas, Carnetización
</v>
          </cell>
          <cell r="F51" t="str">
            <v>Secuestros</v>
          </cell>
          <cell r="G51" t="str">
            <v>N/A</v>
          </cell>
        </row>
        <row r="52">
          <cell r="A52" t="str">
            <v>Soldadura</v>
          </cell>
          <cell r="B52" t="str">
            <v>Reparación de redes y sumideros</v>
          </cell>
          <cell r="C52" t="str">
            <v>Lesiones oculares, lesiones dérmicas, incendio, explosión, pérdidas materiales, quemaduras</v>
          </cell>
          <cell r="D52" t="str">
            <v>Inspecciones planeadas e inspecciones no planeadas, procedimientos de programas de seguridad y salud en el trabajo</v>
          </cell>
          <cell r="E52" t="str">
            <v>INS , E.P.P. Caretas tipo soldador, traje de carnaza, pero en carnaza, botas tipo soldador</v>
          </cell>
          <cell r="F52" t="str">
            <v>Muerte</v>
          </cell>
          <cell r="G52" t="str">
            <v>Trabajo seguro en caliente, diligencionamiento de permisos de trabajo, uso y manejo adecuado de E.P.P.</v>
          </cell>
        </row>
        <row r="53">
          <cell r="A53" t="str">
            <v>Tecnológico</v>
          </cell>
          <cell r="B53" t="str">
            <v>Explosión e incendios</v>
          </cell>
          <cell r="C53" t="str">
            <v xml:space="preserve">Explosión, quemaduras, fugas, derrame, incendio, muerte
</v>
          </cell>
          <cell r="D53" t="str">
            <v>N/A</v>
          </cell>
          <cell r="E53" t="str">
            <v>N/A</v>
          </cell>
          <cell r="F53" t="str">
            <v>Muerte</v>
          </cell>
          <cell r="G53" t="str">
            <v>N/A</v>
          </cell>
        </row>
        <row r="54">
          <cell r="A54" t="str">
            <v>Trabajo en alturas</v>
          </cell>
          <cell r="B54" t="str">
            <v>MANTENIMIENTO DE PUENTE GRUAS, LIMPIEZA DE CANALES, MANTENIMIENTO DE INSTALACIONES LOCATIVAS, MANTENIMIENTO Y REPARACIÓN DE POZOS</v>
          </cell>
          <cell r="C54" t="str">
            <v>LESIONES, FRACTURAS, MUERTE</v>
          </cell>
          <cell r="D54" t="str">
            <v>Inspecciones planeadas e inspecciones no planeadas, procedimientos de programas de seguridad y salud en el trabajo</v>
          </cell>
          <cell r="E54" t="str">
            <v>EPP</v>
          </cell>
          <cell r="F54" t="str">
            <v>MUERTE</v>
          </cell>
          <cell r="G54" t="str">
            <v>CERTIFICACIÓN Y/O ENTRENAMIENTO EN TRABAJO SEGURO EN ALTURAS; DILGENCIAMIENTO DE PERMISO DE TRABAJO; USO Y MANEJO ADECUADO DE E.P.P.; ARME Y DESARME DE ANDAMIOS</v>
          </cell>
        </row>
        <row r="55">
          <cell r="A55" t="str">
            <v>Derrumbes</v>
          </cell>
          <cell r="B55" t="str">
            <v>LLUVIAS, GRANIZADA, HELADAS</v>
          </cell>
          <cell r="C55" t="str">
            <v>DERRUMBES, HIPOTERMIA, DAÑO EN INSTALACIONES</v>
          </cell>
          <cell r="D55" t="str">
            <v>Inspecciones planeadas e inspecciones no planeadas, procedimientos de programas de seguridad y salud en el trabajo</v>
          </cell>
          <cell r="E55" t="str">
            <v>BRIGADAS DE EMERGENCIAS</v>
          </cell>
          <cell r="F55" t="str">
            <v>MUERTE</v>
          </cell>
          <cell r="G55" t="str">
            <v>ENTRENAMIENTO DE LA BRIGADA; DIVULGACIÓN DE PLAN DE EMERGENCIA</v>
          </cell>
        </row>
        <row r="56">
          <cell r="A56" t="str">
            <v>Granizadas</v>
          </cell>
          <cell r="B56" t="str">
            <v>LLUVIAS, GRANIZADA, HELADAS</v>
          </cell>
          <cell r="C56" t="str">
            <v>DERRUMBES, HIPOTERMIA, DAÑO EN INSTALACIONES</v>
          </cell>
          <cell r="D56" t="str">
            <v>Inspecciones planeadas e inspecciones no planeadas, procedimientos de programas de seguridad y salud en el trabajo</v>
          </cell>
          <cell r="E56" t="str">
            <v>BRIGADAS DE EMERGENCIAS</v>
          </cell>
          <cell r="F56" t="str">
            <v>MUERTE</v>
          </cell>
          <cell r="G56" t="str">
            <v>ENTRENAMIENTO DE LA BRIGADA; DIVULGACIÓN DE PLAN DE EMERGENCIA</v>
          </cell>
        </row>
        <row r="57">
          <cell r="A57" t="str">
            <v>Heladas</v>
          </cell>
          <cell r="B57" t="str">
            <v>LLUVIAS, GRANIZADA, HELADAS</v>
          </cell>
          <cell r="C57" t="str">
            <v>DERRUMBES, HIPOTERMIA, DAÑO EN INSTALACIONES</v>
          </cell>
          <cell r="D57" t="str">
            <v>Inspecciones planeadas e inspecciones no planeadas, procedimientos de programas de seguridad y salud en el trabajo</v>
          </cell>
          <cell r="E57" t="str">
            <v>BRIGADAS DE EMERGENCIAS</v>
          </cell>
          <cell r="F57" t="str">
            <v>MUERTE</v>
          </cell>
          <cell r="G57" t="str">
            <v>ENTRENAMIENTO DE LA BRIGADA; DIVULGACIÓN DE PLAN DE EMERGENCIA</v>
          </cell>
        </row>
        <row r="58">
          <cell r="A58" t="str">
            <v>Incendios</v>
          </cell>
          <cell r="B58" t="str">
            <v>SISMOS, INCENDIOS, INUNDACIONES, TERREMOTOS, VENDAVALES, DERRUMBE</v>
          </cell>
          <cell r="C58" t="str">
            <v>SISMOS, INCENDIOS, INUNDACIONES, TERREMOTOS, VENDAVALES</v>
          </cell>
          <cell r="D58" t="str">
            <v>Inspecciones planeadas e inspecciones no planeadas, procedimientos de programas de seguridad y salud en el trabajo</v>
          </cell>
          <cell r="E58" t="str">
            <v>BRIGADAS DE EMERGENCIAS</v>
          </cell>
          <cell r="F58" t="str">
            <v>MUERTE</v>
          </cell>
          <cell r="G58" t="str">
            <v>ENTRENAMIENTO DE LA BRIGADA; DIVULGACIÓN DE PLAN DE EMERGENCIA</v>
          </cell>
        </row>
        <row r="59">
          <cell r="A59" t="str">
            <v>Inundaciones</v>
          </cell>
          <cell r="B59" t="str">
            <v>SISMOS, INCENDIOS, INUNDACIONES, TERREMOTOS, VENDAVALES, DERRUMBE</v>
          </cell>
          <cell r="C59" t="str">
            <v>SISMOS, INCENDIOS, INUNDACIONES, TERREMOTOS, VENDAVALES</v>
          </cell>
          <cell r="D59" t="str">
            <v>Inspecciones planeadas e inspecciones no planeadas, procedimientos de programas de seguridad y salud en el trabajo</v>
          </cell>
          <cell r="E59" t="str">
            <v>BRIGADAS DE EMERGENCIAS</v>
          </cell>
          <cell r="F59" t="str">
            <v>MUERTE</v>
          </cell>
          <cell r="G59" t="str">
            <v>ENTRENAMIENTO DE LA BRIGADA; DIVULGACIÓN DE PLAN DE EMERGENCIA</v>
          </cell>
        </row>
        <row r="60">
          <cell r="A60" t="str">
            <v>Lluvias</v>
          </cell>
          <cell r="B60" t="str">
            <v>LLUVIAS, GRANIZADA, HELADAS</v>
          </cell>
          <cell r="C60" t="str">
            <v>DERRUMBES, HIPOTERMIA, DAÑO EN INSTALACIONES</v>
          </cell>
          <cell r="D60" t="str">
            <v>Inspecciones planeadas e inspecciones no planeadas, procedimientos de programas de seguridad y salud en el trabajo</v>
          </cell>
          <cell r="E60" t="str">
            <v>BRIGADAS DE EMERGENCIAS</v>
          </cell>
          <cell r="F60" t="str">
            <v>MUERTE</v>
          </cell>
          <cell r="G60" t="str">
            <v>ENTRENAMIENTO DE LA BRIGADA; DIVULGACIÓN DE PLAN DE EMERGENCIA</v>
          </cell>
        </row>
        <row r="61">
          <cell r="A61" t="str">
            <v>Sismos</v>
          </cell>
          <cell r="B61" t="str">
            <v>SISMOS, INCENDIOS, INUNDACIONES, TERREMOTOS, VENDAVALES, DERRUMBE</v>
          </cell>
          <cell r="C61" t="str">
            <v>SISMOS, INCENDIOS, INUNDACIONES, TERREMOTOS, VENDAVALES</v>
          </cell>
          <cell r="D61" t="str">
            <v>Inspecciones planeadas e inspecciones no planeadas, procedimientos de programas de seguridad y salud en el trabajo</v>
          </cell>
          <cell r="E61" t="str">
            <v>BRIGADAS DE EMERGENCIAS</v>
          </cell>
          <cell r="F61" t="str">
            <v>MUERTE</v>
          </cell>
          <cell r="G61" t="str">
            <v>ENTRENAMIENTO DE LA BRIGADA; DIVULGACIÓN DE PLAN DE EMERGENCIA</v>
          </cell>
        </row>
        <row r="62">
          <cell r="A62" t="str">
            <v>Terremotos</v>
          </cell>
          <cell r="B62" t="str">
            <v>SISMOS, INCENDIOS, INUNDACIONES, TERREMOTOS, VENDAVALES, DERRUMBE</v>
          </cell>
          <cell r="C62" t="str">
            <v>SISMOS, INCENDIOS, INUNDACIONES, TERREMOTOS, VENDAVALES</v>
          </cell>
          <cell r="D62" t="str">
            <v>Inspecciones planeadas e inspecciones no planeadas, procedimientos de programas de seguridad y salud en el trabajo</v>
          </cell>
          <cell r="E62" t="str">
            <v>BRIGADAS DE EMERGENCIAS</v>
          </cell>
          <cell r="F62" t="str">
            <v>MUERTE</v>
          </cell>
          <cell r="G62" t="str">
            <v>ENTRENAMIENTO DE LA BRIGADA; DIVULGACIÓN DE PLAN DE EMERGENCIA</v>
          </cell>
        </row>
        <row r="63">
          <cell r="A63" t="str">
            <v>Vendavales</v>
          </cell>
          <cell r="B63" t="str">
            <v>SISMOS, INCENDIOS, INUNDACIONES, TERREMOTOS, VENDAVALES, DERRUMBE</v>
          </cell>
          <cell r="C63" t="str">
            <v>SISMOS, INCENDIOS, INUNDACIONES, TERREMOTOS, VENDAVALES</v>
          </cell>
          <cell r="D63" t="str">
            <v>Inspecciones planeadas e inspecciones no planeadas, procedimientos de programas de seguridad y salud en el trabajo</v>
          </cell>
          <cell r="E63" t="str">
            <v>BRIGADAS DE EMERGENCIAS</v>
          </cell>
          <cell r="F63" t="str">
            <v>MUERTE</v>
          </cell>
          <cell r="G63" t="str">
            <v>ENTRENAMIENTO DE LA BRIGADA; DIVULGACIÓN DE PLAN DE EMERGENCIA</v>
          </cell>
        </row>
        <row r="64">
          <cell r="A64" t="str">
            <v>Biologicos</v>
          </cell>
          <cell r="B64" t="str">
            <v>Insectos</v>
          </cell>
          <cell r="C64" t="str">
            <v>Paralisis</v>
          </cell>
          <cell r="D64" t="str">
            <v>N/A</v>
          </cell>
          <cell r="E64" t="str">
            <v>N/A</v>
          </cell>
          <cell r="F64" t="str">
            <v>N/A</v>
          </cell>
          <cell r="G64" t="str">
            <v>N/A</v>
          </cell>
        </row>
        <row r="65">
          <cell r="A65" t="str">
            <v>Mordeduras</v>
          </cell>
          <cell r="B65" t="str">
            <v>Perros</v>
          </cell>
          <cell r="C65" t="str">
            <v>Lesiones</v>
          </cell>
          <cell r="D65" t="str">
            <v>No Observado</v>
          </cell>
          <cell r="E65" t="str">
            <v>Capacitación</v>
          </cell>
          <cell r="F65" t="str">
            <v>Posibles Infecciones</v>
          </cell>
          <cell r="G65" t="str">
            <v>Riesgo Biologico Autocuidado</v>
          </cell>
        </row>
        <row r="66">
          <cell r="A66" t="str">
            <v>Agentes Biologicos 1</v>
          </cell>
          <cell r="B66" t="str">
            <v>Microorganismos</v>
          </cell>
          <cell r="C66" t="str">
            <v>Tuberculosis</v>
          </cell>
          <cell r="D66" t="str">
            <v/>
          </cell>
          <cell r="E66" t="str">
            <v/>
          </cell>
          <cell r="F66" t="str">
            <v>Tuberculosis</v>
          </cell>
          <cell r="G66" t="str">
            <v/>
          </cell>
        </row>
        <row r="67">
          <cell r="A67" t="str">
            <v>Agentes Biologicos 2</v>
          </cell>
          <cell r="B67" t="str">
            <v>Microorganismos</v>
          </cell>
          <cell r="C67" t="str">
            <v>Carbunco</v>
          </cell>
          <cell r="D67" t="str">
            <v/>
          </cell>
          <cell r="E67" t="str">
            <v/>
          </cell>
          <cell r="F67" t="str">
            <v>Carbunco</v>
          </cell>
          <cell r="G67" t="str">
            <v/>
          </cell>
        </row>
        <row r="68">
          <cell r="A68" t="str">
            <v>Agentes Biologicos 3</v>
          </cell>
          <cell r="B68" t="str">
            <v>Microorganismos</v>
          </cell>
          <cell r="C68" t="str">
            <v>Brucelosis</v>
          </cell>
          <cell r="D68" t="str">
            <v/>
          </cell>
          <cell r="E68" t="str">
            <v/>
          </cell>
          <cell r="F68" t="str">
            <v>Brucelosis</v>
          </cell>
          <cell r="G68" t="str">
            <v/>
          </cell>
        </row>
        <row r="69">
          <cell r="A69" t="str">
            <v>Agentes Biologicos 4</v>
          </cell>
          <cell r="B69" t="str">
            <v>Microorganismos</v>
          </cell>
          <cell r="C69" t="str">
            <v>Leptospirosis</v>
          </cell>
          <cell r="D69" t="str">
            <v/>
          </cell>
          <cell r="E69" t="str">
            <v/>
          </cell>
          <cell r="F69" t="str">
            <v>Leptospirosis</v>
          </cell>
          <cell r="G69" t="str">
            <v/>
          </cell>
        </row>
        <row r="70">
          <cell r="A70" t="str">
            <v>Agentes Biologicos 5</v>
          </cell>
          <cell r="B70" t="str">
            <v>Microorganismos</v>
          </cell>
          <cell r="C70" t="str">
            <v>Tétano Psitacosis, ornitosis, enfermedad de  los cuidadores y tratadores de aves</v>
          </cell>
          <cell r="D70" t="str">
            <v/>
          </cell>
          <cell r="E70" t="str">
            <v/>
          </cell>
          <cell r="F70" t="str">
            <v>Tétano Psitacosis, ornitosis, enfermedad de  los cuidadores y tratadores de aves</v>
          </cell>
          <cell r="G70" t="str">
            <v/>
          </cell>
        </row>
        <row r="71">
          <cell r="A71" t="str">
            <v>Agentes Biologicos 6</v>
          </cell>
          <cell r="B71" t="str">
            <v>Microorganismos</v>
          </cell>
          <cell r="C71" t="str">
            <v>Dengue</v>
          </cell>
          <cell r="D71" t="str">
            <v/>
          </cell>
          <cell r="E71" t="str">
            <v/>
          </cell>
          <cell r="F71" t="str">
            <v>Dengue</v>
          </cell>
          <cell r="G71" t="str">
            <v/>
          </cell>
        </row>
        <row r="72">
          <cell r="A72" t="str">
            <v>Agentes Biologicos 7</v>
          </cell>
          <cell r="B72" t="str">
            <v>Microorganismos</v>
          </cell>
          <cell r="C72" t="str">
            <v>Fiebre amarilla</v>
          </cell>
          <cell r="D72" t="str">
            <v/>
          </cell>
          <cell r="E72" t="str">
            <v/>
          </cell>
          <cell r="F72" t="str">
            <v>Fiebre amarilla</v>
          </cell>
          <cell r="G72" t="str">
            <v/>
          </cell>
        </row>
        <row r="73">
          <cell r="A73" t="str">
            <v>Agentes Biologicos 8</v>
          </cell>
          <cell r="B73" t="str">
            <v>Microorganismos</v>
          </cell>
          <cell r="C73" t="str">
            <v>Hepatitis virales</v>
          </cell>
          <cell r="D73" t="str">
            <v/>
          </cell>
          <cell r="E73" t="str">
            <v/>
          </cell>
          <cell r="F73" t="str">
            <v>Hepatitis virales</v>
          </cell>
          <cell r="G73" t="str">
            <v/>
          </cell>
        </row>
        <row r="74">
          <cell r="A74" t="str">
            <v>Agentes Biologicos 9</v>
          </cell>
          <cell r="B74" t="str">
            <v>Microorganismos</v>
          </cell>
          <cell r="C74" t="str">
            <v>Enfermedad ocasionada por virus de inmunodeficiencia humana (VIH)</v>
          </cell>
          <cell r="D74" t="str">
            <v/>
          </cell>
          <cell r="E74" t="str">
            <v/>
          </cell>
          <cell r="F74" t="str">
            <v>Enfermedad ocasionada por virus de inmunodeficiencia humana (VIH)</v>
          </cell>
          <cell r="G74" t="str">
            <v/>
          </cell>
        </row>
        <row r="75">
          <cell r="A75" t="str">
            <v>Agentes Biologicos 10</v>
          </cell>
          <cell r="B75" t="str">
            <v>Microorganismos</v>
          </cell>
          <cell r="C75" t="str">
            <v>Dermatofifosis y otras micosis superficiales</v>
          </cell>
          <cell r="D75" t="str">
            <v/>
          </cell>
          <cell r="E75" t="str">
            <v/>
          </cell>
          <cell r="F75" t="str">
            <v>Dermatofifosis y otras micosis superficiales</v>
          </cell>
          <cell r="G75" t="str">
            <v/>
          </cell>
        </row>
        <row r="76">
          <cell r="A76" t="str">
            <v>Agentes Biologicos 11</v>
          </cell>
          <cell r="B76" t="str">
            <v>Microorganismos</v>
          </cell>
          <cell r="C76" t="str">
            <v>Paracoccidioidomicosis</v>
          </cell>
          <cell r="D76" t="str">
            <v/>
          </cell>
          <cell r="E76" t="str">
            <v/>
          </cell>
          <cell r="F76" t="str">
            <v>Paracoccidioidomicosis</v>
          </cell>
          <cell r="G76" t="str">
            <v/>
          </cell>
        </row>
        <row r="77">
          <cell r="A77" t="str">
            <v>Agentes Biologicos 12</v>
          </cell>
          <cell r="B77" t="str">
            <v>Microorganismos</v>
          </cell>
          <cell r="C77" t="str">
            <v>Malaria</v>
          </cell>
          <cell r="D77" t="str">
            <v/>
          </cell>
          <cell r="E77" t="str">
            <v/>
          </cell>
          <cell r="F77" t="str">
            <v>Malaria</v>
          </cell>
          <cell r="G77" t="str">
            <v/>
          </cell>
        </row>
        <row r="78">
          <cell r="A78" t="str">
            <v>Agentes Biologicos 13</v>
          </cell>
          <cell r="B78" t="str">
            <v>Microorganismos</v>
          </cell>
          <cell r="C78" t="str">
            <v>Leishmaniasis cutánea o Leishmaniasis cutáneo ­ mucosa</v>
          </cell>
          <cell r="D78" t="str">
            <v/>
          </cell>
          <cell r="E78" t="str">
            <v/>
          </cell>
          <cell r="F78" t="str">
            <v>Leishmaniasis cutánea o Leishmaniasis cutáneo ­ mucosa</v>
          </cell>
          <cell r="G78" t="str">
            <v/>
          </cell>
        </row>
        <row r="79">
          <cell r="A79" t="str">
            <v>Agentes Biologicos 14</v>
          </cell>
          <cell r="B79" t="str">
            <v>Microorganismos</v>
          </cell>
          <cell r="C79" t="str">
            <v>Neumonitis por hipersensibilidad a polvo orgánico: Pulmón del granjero; 8agazosis; Pulmón de los criadores de pájaros; Suberosi; Pulmón de los trabajadores de malta; Pulmón de los que trabajan con hongos; Enfermedad pulmonar debida a sistemas de aire acon</v>
          </cell>
          <cell r="D79" t="str">
            <v/>
          </cell>
          <cell r="E79" t="str">
            <v/>
          </cell>
          <cell r="F79" t="str">
            <v>Neumonitis por hipersensibilidad a polvo orgánico: Pulmón del granjero; 8agazosis; Pulmón de los criadores de pájaros; Suberosi; Pulmón de los trabajadores de malta; Pulmón de los que trabajan con hongos; Enfermedad pulmonar debida a sistemas de aire acon</v>
          </cell>
          <cell r="G79" t="str">
            <v/>
          </cell>
        </row>
        <row r="80">
          <cell r="A80" t="str">
            <v>Agentes Biologicos 15</v>
          </cell>
          <cell r="B80" t="str">
            <v>Microorganismos</v>
          </cell>
          <cell r="C80" t="str">
            <v>Dermatosis pápulo - pustulosas complicaciones (LOB,9) y sus infecciosas</v>
          </cell>
          <cell r="D80" t="str">
            <v/>
          </cell>
          <cell r="E80" t="str">
            <v/>
          </cell>
          <cell r="F80" t="str">
            <v>Dermatosis pápulo - pustulosas complicaciones (LOB,9) y sus infecciosas</v>
          </cell>
          <cell r="G80" t="str">
            <v/>
          </cell>
        </row>
        <row r="81">
          <cell r="A81" t="str">
            <v>Agentes Biologicos 16</v>
          </cell>
          <cell r="B81" t="str">
            <v>Polvos organicos</v>
          </cell>
          <cell r="C81" t="str">
            <v>Otras rinitis alérgicas</v>
          </cell>
          <cell r="D81" t="str">
            <v/>
          </cell>
          <cell r="E81" t="str">
            <v/>
          </cell>
          <cell r="F81" t="str">
            <v>Otras rinitis alérgicas</v>
          </cell>
          <cell r="G81" t="str">
            <v/>
          </cell>
        </row>
        <row r="82">
          <cell r="A82" t="str">
            <v>Agentes Biologicos 17</v>
          </cell>
          <cell r="B82" t="str">
            <v>Polvos organicos</v>
          </cell>
          <cell r="C82" t="str">
            <v>Otras enfermedades pulmonares obstructivas crónicas (Incluye asma obstructiva", "bronquitis' crónica", "bronquitis obstructiva Crónica)</v>
          </cell>
          <cell r="D82" t="str">
            <v/>
          </cell>
          <cell r="E82" t="str">
            <v/>
          </cell>
          <cell r="F82" t="str">
            <v>Otras enfermedades pulmonares obstructivas crónicas (Incluye asma obstructiva", "bronquitis' crónica", "bronquitis obstructiva Crónica)</v>
          </cell>
          <cell r="G82" t="str">
            <v/>
          </cell>
        </row>
        <row r="83">
          <cell r="A83" t="str">
            <v>Agentes Biologicos 18</v>
          </cell>
          <cell r="B83" t="str">
            <v>Polvos organicos</v>
          </cell>
          <cell r="C83" t="str">
            <v>Asma</v>
          </cell>
          <cell r="D83" t="str">
            <v/>
          </cell>
          <cell r="E83" t="str">
            <v/>
          </cell>
          <cell r="F83" t="str">
            <v>Asma</v>
          </cell>
          <cell r="G83" t="str">
            <v/>
          </cell>
        </row>
        <row r="84">
          <cell r="A84" t="str">
            <v>Agentes Biologicos 19</v>
          </cell>
          <cell r="B84" t="str">
            <v>Polvos organicos</v>
          </cell>
          <cell r="C84" t="str">
            <v>Bisinosis</v>
          </cell>
          <cell r="D84" t="str">
            <v/>
          </cell>
          <cell r="E84" t="str">
            <v/>
          </cell>
          <cell r="F84" t="str">
            <v>Bisinosis</v>
          </cell>
          <cell r="G84" t="str">
            <v/>
          </cell>
        </row>
        <row r="85">
          <cell r="A85" t="str">
            <v>Agentes Fisicos 1</v>
          </cell>
          <cell r="B85" t="str">
            <v>Ruido</v>
          </cell>
          <cell r="C85" t="str">
            <v xml:space="preserve">Perdida de la audición provocada por el ruido </v>
          </cell>
          <cell r="D85" t="str">
            <v/>
          </cell>
          <cell r="E85" t="str">
            <v/>
          </cell>
          <cell r="F85" t="str">
            <v xml:space="preserve">Perdida de la audición provocada por el ruido </v>
          </cell>
          <cell r="G85" t="str">
            <v/>
          </cell>
        </row>
        <row r="86">
          <cell r="A86" t="str">
            <v>Agentes Fisicos 2</v>
          </cell>
          <cell r="B86" t="str">
            <v>Ruido</v>
          </cell>
          <cell r="C86" t="str">
            <v xml:space="preserve">Otras percepciones auditivas anormales: alteraciones temporales del umbral auditivo, compromiso "de la discriminación auditiva e hipoacusia </v>
          </cell>
          <cell r="D86" t="str">
            <v/>
          </cell>
          <cell r="E86" t="str">
            <v/>
          </cell>
          <cell r="F86" t="str">
            <v xml:space="preserve">Otras percepciones auditivas anormales: alteraciones temporales del umbral auditivo, compromiso "de la discriminación auditiva e hipoacusia </v>
          </cell>
          <cell r="G86" t="str">
            <v/>
          </cell>
        </row>
        <row r="87">
          <cell r="A87" t="str">
            <v>Agentes Fisicos 3</v>
          </cell>
          <cell r="B87" t="str">
            <v>Ruido</v>
          </cell>
          <cell r="C87" t="str">
            <v xml:space="preserve">Hipertensión arterial sindrome por ruptura traumática del tímpano </v>
          </cell>
          <cell r="D87" t="str">
            <v/>
          </cell>
          <cell r="E87" t="str">
            <v/>
          </cell>
          <cell r="F87" t="str">
            <v xml:space="preserve">Hipertensión arterial sindrome por ruptura traumática del tímpano </v>
          </cell>
          <cell r="G87" t="str">
            <v/>
          </cell>
        </row>
        <row r="88">
          <cell r="A88" t="str">
            <v>Agentes Fisicos 4</v>
          </cell>
          <cell r="B88" t="str">
            <v>Vibraciones</v>
          </cell>
          <cell r="C88" t="str">
            <v>Síndrome de Raynaud</v>
          </cell>
          <cell r="D88" t="str">
            <v/>
          </cell>
          <cell r="E88" t="str">
            <v>Síndrome de Raynaud</v>
          </cell>
          <cell r="F88" t="str">
            <v>Síndrome de Raynaud</v>
          </cell>
          <cell r="G88" t="str">
            <v/>
          </cell>
        </row>
        <row r="89">
          <cell r="A89" t="str">
            <v>Agentes Fisicos 5</v>
          </cell>
          <cell r="B89" t="str">
            <v>Vibraciones</v>
          </cell>
          <cell r="C89" t="str">
            <v>Acrocianosis y acroparestesias</v>
          </cell>
          <cell r="D89" t="str">
            <v/>
          </cell>
          <cell r="E89" t="str">
            <v>Acrocianosis y acroparestesias</v>
          </cell>
          <cell r="F89" t="str">
            <v>Acrocianosis y acroparestesias</v>
          </cell>
          <cell r="G89" t="str">
            <v/>
          </cell>
        </row>
        <row r="90">
          <cell r="A90" t="str">
            <v>Agentes Fisicos 6</v>
          </cell>
          <cell r="B90" t="str">
            <v>Vibraciones</v>
          </cell>
          <cell r="C90" t="str">
            <v>Otros trastornos articulares de no clasificados en otra parte: Dolor articular</v>
          </cell>
          <cell r="D90" t="str">
            <v/>
          </cell>
          <cell r="E90" t="str">
            <v>Otros trastornos articulares de no clasificados en otra parte: Dolor articular</v>
          </cell>
          <cell r="F90" t="str">
            <v>Otros trastornos articulares de no clasificados en otra parte: Dolor articular</v>
          </cell>
          <cell r="G90" t="str">
            <v/>
          </cell>
        </row>
        <row r="91">
          <cell r="A91" t="str">
            <v>Agentes Fisicos 7</v>
          </cell>
          <cell r="B91" t="str">
            <v>Vibraciones</v>
          </cell>
          <cell r="C91" t="str">
            <v>Síndrome Cervicobraquial</v>
          </cell>
          <cell r="D91" t="str">
            <v/>
          </cell>
          <cell r="E91" t="str">
            <v>Síndrome Cervicobraquial</v>
          </cell>
          <cell r="F91" t="str">
            <v>Síndrome Cervicobraquial</v>
          </cell>
          <cell r="G91" t="str">
            <v/>
          </cell>
        </row>
        <row r="92">
          <cell r="A92" t="str">
            <v>Agentes Fisicos 8</v>
          </cell>
          <cell r="B92" t="str">
            <v>Vibraciones</v>
          </cell>
          <cell r="C92" t="str">
            <v>Fibromatosis de la fascia palmar: "Contractura de Dupuytren"</v>
          </cell>
          <cell r="D92" t="str">
            <v/>
          </cell>
          <cell r="E92" t="str">
            <v>Fibromatosis de la fascia palmar: "Contractura de Dupuytren"</v>
          </cell>
          <cell r="F92" t="str">
            <v>Fibromatosis de la fascia palmar: "Contractura de Dupuytren"</v>
          </cell>
          <cell r="G92" t="str">
            <v/>
          </cell>
        </row>
        <row r="93">
          <cell r="A93" t="str">
            <v>Agentes Fisicos 9</v>
          </cell>
          <cell r="B93" t="str">
            <v>Vibraciones</v>
          </cell>
          <cell r="C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D93" t="str">
            <v/>
          </cell>
          <cell r="E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F93" t="str">
            <v xml:space="preserve">Lesiones de hombro (M75): Capsulitis. adhesiva de hombro (hombro congelado, periartritis de hombro), Síndrome de Manguito Rotador o transmitidas a la Síndrome de Supraespinoso extremidad; Tendinitis bicipital, Tendinitis calcificante, Bursitis de hombre, </v>
          </cell>
          <cell r="G93" t="str">
            <v/>
          </cell>
        </row>
        <row r="94">
          <cell r="A94" t="str">
            <v>Agentes Fisicos 10</v>
          </cell>
          <cell r="B94" t="str">
            <v>Vibraciones</v>
          </cell>
          <cell r="C94" t="str">
            <v>Otras enteropatía: Epicondilitis medial; Epicondilitis lateral; Mialgia</v>
          </cell>
          <cell r="D94" t="str">
            <v/>
          </cell>
          <cell r="E94" t="str">
            <v>Otras enteropatía: Epicondilitis medial; Epicondilitis lateral; Mialgia</v>
          </cell>
          <cell r="F94" t="str">
            <v>Otras enteropatía: Epicondilitis medial; Epicondilitis lateral; Mialgia</v>
          </cell>
          <cell r="G94" t="str">
            <v/>
          </cell>
        </row>
        <row r="95">
          <cell r="A95" t="str">
            <v>Agentes Fisicos 11</v>
          </cell>
          <cell r="B95" t="str">
            <v>Vibraciones</v>
          </cell>
          <cell r="C95" t="str">
            <v>Otros trastornos específicos de tejidos blandos</v>
          </cell>
          <cell r="D95" t="str">
            <v/>
          </cell>
          <cell r="E95" t="str">
            <v>Otros trastornos específicos de tejidos blandos</v>
          </cell>
          <cell r="F95" t="str">
            <v>Otros trastornos específicos de tejidos blandos</v>
          </cell>
          <cell r="G95" t="str">
            <v/>
          </cell>
        </row>
        <row r="96">
          <cell r="A96" t="str">
            <v>Agentes Fisicos 12</v>
          </cell>
          <cell r="B96" t="str">
            <v>Vibraciones</v>
          </cell>
          <cell r="C96" t="str">
            <v>Osteonecrosis</v>
          </cell>
          <cell r="D96" t="str">
            <v/>
          </cell>
          <cell r="E96" t="str">
            <v>Osteonecrosis</v>
          </cell>
          <cell r="F96" t="str">
            <v>Osteonecrosis</v>
          </cell>
          <cell r="G96" t="str">
            <v/>
          </cell>
        </row>
        <row r="97">
          <cell r="A97" t="str">
            <v>Agentes Fisicos 13</v>
          </cell>
          <cell r="B97" t="str">
            <v>Vibraciones</v>
          </cell>
          <cell r="C97" t="str">
            <v>Otras osteonecrosis; secundarias</v>
          </cell>
          <cell r="D97" t="str">
            <v/>
          </cell>
          <cell r="E97" t="str">
            <v>Otras osteonecrosis; secundarias</v>
          </cell>
          <cell r="F97" t="str">
            <v>Otras osteonecrosis; secundarias</v>
          </cell>
          <cell r="G97" t="str">
            <v/>
          </cell>
        </row>
        <row r="98">
          <cell r="A98" t="str">
            <v>Agentes Fisicos 14</v>
          </cell>
          <cell r="B98" t="str">
            <v>Vibraciones</v>
          </cell>
          <cell r="C98" t="str">
            <v>Enfermedad de Kienbock del adulto (Osteocondrosis del adulto del semilunar del carpo) Y otras osteocondropatias especificas</v>
          </cell>
          <cell r="D98" t="str">
            <v/>
          </cell>
          <cell r="E98" t="str">
            <v>Enfermedad de Kienbock del adulto (Osteocondrosis del adulto del semilunar del carpo) Y otras osteocondropatias especificas</v>
          </cell>
          <cell r="F98" t="str">
            <v>Enfermedad de Kienbock del adulto (Osteocondrosis del adulto del semilunar del carpo) Y otras osteocondropatias especificas</v>
          </cell>
          <cell r="G98" t="str">
            <v/>
          </cell>
        </row>
        <row r="99">
          <cell r="A99" t="str">
            <v>Agentes Fisicos 15</v>
          </cell>
          <cell r="B99" t="str">
            <v>Presión atmósferica</v>
          </cell>
          <cell r="C99" t="str">
            <v>Otitis media no supurativa</v>
          </cell>
          <cell r="D99" t="str">
            <v/>
          </cell>
          <cell r="E99" t="str">
            <v/>
          </cell>
          <cell r="F99" t="str">
            <v>Otitis media no supurativa</v>
          </cell>
          <cell r="G99" t="str">
            <v/>
          </cell>
        </row>
        <row r="100">
          <cell r="A100" t="str">
            <v>Agentes Fisicos 16</v>
          </cell>
          <cell r="B100" t="str">
            <v>Presión atmósferica</v>
          </cell>
          <cell r="C100" t="str">
            <v>Sindrome de perforación de la membrana timpánica</v>
          </cell>
          <cell r="D100" t="str">
            <v/>
          </cell>
          <cell r="E100" t="str">
            <v/>
          </cell>
          <cell r="F100" t="str">
            <v>Sindrome de perforación de la membrana timpánica</v>
          </cell>
          <cell r="G100" t="str">
            <v/>
          </cell>
        </row>
        <row r="101">
          <cell r="A101" t="str">
            <v>Agentes Fisicos 17</v>
          </cell>
          <cell r="B101" t="str">
            <v>Presión atmósferica</v>
          </cell>
          <cell r="C101" t="str">
            <v>Laberintitis</v>
          </cell>
          <cell r="D101" t="str">
            <v/>
          </cell>
          <cell r="E101" t="str">
            <v/>
          </cell>
          <cell r="F101" t="str">
            <v>Laberintitis</v>
          </cell>
          <cell r="G101" t="str">
            <v/>
          </cell>
        </row>
        <row r="102">
          <cell r="A102" t="str">
            <v>Agentes Fisicos 18</v>
          </cell>
          <cell r="B102" t="str">
            <v>Presión atmósferica</v>
          </cell>
          <cell r="C102" t="str">
            <v>Otalgia y secreción auditiva</v>
          </cell>
          <cell r="D102" t="str">
            <v/>
          </cell>
          <cell r="E102" t="str">
            <v/>
          </cell>
          <cell r="F102" t="str">
            <v>Otalgia y secreción auditiva</v>
          </cell>
          <cell r="G102" t="str">
            <v/>
          </cell>
        </row>
        <row r="103">
          <cell r="A103" t="str">
            <v>Agentes Fisicos 19</v>
          </cell>
          <cell r="B103" t="str">
            <v>Presión atmósferica</v>
          </cell>
          <cell r="C103" t="str">
            <v>Otros trastornos específicos del oído</v>
          </cell>
          <cell r="D103" t="str">
            <v/>
          </cell>
          <cell r="E103" t="str">
            <v/>
          </cell>
          <cell r="F103" t="str">
            <v>Otros trastornos específicos del oído</v>
          </cell>
          <cell r="G103" t="str">
            <v/>
          </cell>
        </row>
        <row r="104">
          <cell r="A104" t="str">
            <v>Agentes Fisicos 20</v>
          </cell>
          <cell r="B104" t="str">
            <v>Presión atmósferica</v>
          </cell>
          <cell r="C104" t="str">
            <v>Osteonecrosis en la enfermedad causada por descompresión</v>
          </cell>
          <cell r="D104" t="str">
            <v/>
          </cell>
          <cell r="E104" t="str">
            <v/>
          </cell>
          <cell r="F104" t="str">
            <v>Osteonecrosis en la enfermedad causada por descompresión</v>
          </cell>
          <cell r="G104" t="str">
            <v/>
          </cell>
        </row>
        <row r="105">
          <cell r="A105" t="str">
            <v>Agentes Fisicos 21</v>
          </cell>
          <cell r="B105" t="str">
            <v>Presión atmósferica</v>
          </cell>
          <cell r="C105" t="str">
            <v>Otitis causada por barotrauma</v>
          </cell>
          <cell r="D105" t="str">
            <v/>
          </cell>
          <cell r="E105" t="str">
            <v/>
          </cell>
          <cell r="F105" t="str">
            <v>Otitis causada por barotrauma</v>
          </cell>
          <cell r="G105" t="str">
            <v/>
          </cell>
        </row>
        <row r="106">
          <cell r="A106" t="str">
            <v>Agentes Fisicos 22</v>
          </cell>
          <cell r="B106" t="str">
            <v>Presión atmósferica</v>
          </cell>
          <cell r="C106" t="str">
            <v>Sinusitis ocasionada por barotrauma</v>
          </cell>
          <cell r="D106" t="str">
            <v/>
          </cell>
          <cell r="E106" t="str">
            <v/>
          </cell>
          <cell r="F106" t="str">
            <v>Sinusitis ocasionada por barotrauma</v>
          </cell>
          <cell r="G106" t="str">
            <v/>
          </cell>
        </row>
        <row r="107">
          <cell r="A107" t="str">
            <v>Agentes Fisicos 23</v>
          </cell>
          <cell r="B107" t="str">
            <v>Presión atmósferica</v>
          </cell>
          <cell r="C107" t="str">
            <v>Enfermedad por descompresión (de los cajones sumergidos)</v>
          </cell>
          <cell r="D107" t="str">
            <v/>
          </cell>
          <cell r="E107" t="str">
            <v/>
          </cell>
          <cell r="F107" t="str">
            <v>Enfermedad por descompresión (de los cajones sumergidos)</v>
          </cell>
          <cell r="G107" t="str">
            <v/>
          </cell>
        </row>
        <row r="108">
          <cell r="A108" t="str">
            <v>Agentes Fisicos 24</v>
          </cell>
          <cell r="B108" t="str">
            <v>Presión atmósferica</v>
          </cell>
          <cell r="C108" t="str">
            <v>Síndrome debido al desplazamiento de aire por una explosión</v>
          </cell>
          <cell r="D108" t="str">
            <v/>
          </cell>
          <cell r="E108" t="str">
            <v/>
          </cell>
          <cell r="F108" t="str">
            <v>Síndrome debido al desplazamiento de aire por una explosión</v>
          </cell>
          <cell r="G108" t="str">
            <v/>
          </cell>
        </row>
        <row r="109">
          <cell r="A109" t="str">
            <v>Agentes Fisicos 25</v>
          </cell>
          <cell r="B109" t="str">
            <v>Radiaciones ionizantes</v>
          </cell>
          <cell r="C109" t="str">
            <v>Neoplasia maligna de cavidad nasal y de los senos paranasales.</v>
          </cell>
          <cell r="D109" t="str">
            <v/>
          </cell>
          <cell r="E109" t="str">
            <v/>
          </cell>
          <cell r="F109" t="str">
            <v>Neoplasia maligna de cavidad nasal y de los senos paranasales.</v>
          </cell>
          <cell r="G109" t="str">
            <v/>
          </cell>
        </row>
        <row r="110">
          <cell r="A110" t="str">
            <v>Agentes Fisicos 26</v>
          </cell>
          <cell r="B110" t="str">
            <v>Radiaciones ionizantes</v>
          </cell>
          <cell r="C110" t="str">
            <v>Neoplasia maligna de bronquios y de pulmón</v>
          </cell>
          <cell r="D110" t="str">
            <v/>
          </cell>
          <cell r="E110" t="str">
            <v/>
          </cell>
          <cell r="F110" t="str">
            <v>Neoplasia maligna de bronquios y de pulmón</v>
          </cell>
          <cell r="G110" t="str">
            <v/>
          </cell>
        </row>
        <row r="111">
          <cell r="A111" t="str">
            <v>Agentes Fisicos 27</v>
          </cell>
          <cell r="B111" t="str">
            <v>Radiaciones ionizantes</v>
          </cell>
          <cell r="C111" t="str">
            <v>Neoplasias malignas de hueso y cartílago articular (Incluye sarcoma óseo)</v>
          </cell>
          <cell r="D111" t="str">
            <v/>
          </cell>
          <cell r="E111" t="str">
            <v/>
          </cell>
          <cell r="F111" t="str">
            <v>Neoplasias malignas de hueso y cartílago articular (Incluye sarcoma óseo)</v>
          </cell>
          <cell r="G111" t="str">
            <v/>
          </cell>
        </row>
        <row r="112">
          <cell r="A112" t="str">
            <v>Agentes Fisicos 28</v>
          </cell>
          <cell r="B112" t="str">
            <v>Radiaciones ionizantes</v>
          </cell>
          <cell r="C112" t="str">
            <v>Otras heoplasias malignas de la piel</v>
          </cell>
          <cell r="D112" t="str">
            <v/>
          </cell>
          <cell r="E112" t="str">
            <v/>
          </cell>
          <cell r="F112" t="str">
            <v>Otras heoplasias malignas de la piel</v>
          </cell>
          <cell r="G112" t="str">
            <v/>
          </cell>
        </row>
        <row r="113">
          <cell r="A113" t="str">
            <v>Agentes Fisicos 29</v>
          </cell>
          <cell r="B113" t="str">
            <v>Radiaciones ionizantes</v>
          </cell>
          <cell r="C113" t="str">
            <v>Leucemias</v>
          </cell>
          <cell r="D113" t="str">
            <v/>
          </cell>
          <cell r="E113" t="str">
            <v/>
          </cell>
          <cell r="F113" t="str">
            <v>Leucemias</v>
          </cell>
          <cell r="G113" t="str">
            <v/>
          </cell>
        </row>
        <row r="114">
          <cell r="A114" t="str">
            <v>Agentes Fisicos 30</v>
          </cell>
          <cell r="B114" t="str">
            <v>Radiaciones ionizantes</v>
          </cell>
          <cell r="C114" t="str">
            <v>Síndromes mielodisplásicos</v>
          </cell>
          <cell r="D114" t="str">
            <v/>
          </cell>
          <cell r="E114" t="str">
            <v/>
          </cell>
          <cell r="F114" t="str">
            <v>Síndromes mielodisplásicos</v>
          </cell>
          <cell r="G114" t="str">
            <v/>
          </cell>
        </row>
        <row r="115">
          <cell r="A115" t="str">
            <v>Agentes Fisicos 31</v>
          </cell>
          <cell r="B115" t="str">
            <v>Radiaciones ionizantes</v>
          </cell>
          <cell r="C115" t="str">
            <v>Anemia aplásica debida a otros agentes externos</v>
          </cell>
          <cell r="D115" t="str">
            <v/>
          </cell>
          <cell r="E115" t="str">
            <v/>
          </cell>
          <cell r="F115" t="str">
            <v>Anemia aplásica debida a otros agentes externos</v>
          </cell>
          <cell r="G115" t="str">
            <v/>
          </cell>
        </row>
        <row r="116">
          <cell r="A116" t="str">
            <v>Agentes Fisicos 32</v>
          </cell>
          <cell r="B116" t="str">
            <v>Radiaciones ionizantes</v>
          </cell>
          <cell r="C116" t="str">
            <v>Hipoplasia medular (061.9) Púrpura y otras manifestaciones hemorrágicas</v>
          </cell>
          <cell r="D116" t="str">
            <v/>
          </cell>
          <cell r="E116" t="str">
            <v/>
          </cell>
          <cell r="F116" t="str">
            <v>Hipoplasia medular (061.9) Púrpura y otras manifestaciones hemorrágicas</v>
          </cell>
          <cell r="G116" t="str">
            <v/>
          </cell>
        </row>
        <row r="117">
          <cell r="A117" t="str">
            <v>Agentes Fisicos 33</v>
          </cell>
          <cell r="B117" t="str">
            <v>Radiaciones ionizantes</v>
          </cell>
          <cell r="C117" t="str">
            <v>Agranulocitosis (Neutropenia tóxica)</v>
          </cell>
          <cell r="D117" t="str">
            <v/>
          </cell>
          <cell r="E117" t="str">
            <v/>
          </cell>
          <cell r="F117" t="str">
            <v>Agranulocitosis (Neutropenia tóxica)</v>
          </cell>
          <cell r="G117" t="str">
            <v/>
          </cell>
        </row>
        <row r="118">
          <cell r="A118" t="str">
            <v>Agentes Fisicos 34</v>
          </cell>
          <cell r="B118" t="str">
            <v>Radiaciones ionizantes</v>
          </cell>
          <cell r="C118" t="str">
            <v xml:space="preserve"> Otros trastornos específicos de los glóbulos blancos: Leucocitosis, reacción leucemoide  </v>
          </cell>
          <cell r="D118" t="str">
            <v/>
          </cell>
          <cell r="E118" t="str">
            <v/>
          </cell>
          <cell r="F118" t="str">
            <v xml:space="preserve"> Otros trastornos específicos de los glóbulos blancos: Leucocitosis, reacción leucemoide  </v>
          </cell>
          <cell r="G118" t="str">
            <v/>
          </cell>
        </row>
        <row r="119">
          <cell r="A119" t="str">
            <v>Agentes Fisicos 35</v>
          </cell>
          <cell r="B119" t="str">
            <v>Radiaciones ionizantes</v>
          </cell>
          <cell r="C119" t="str">
            <v>Polineuropatla inducida por la radiación</v>
          </cell>
          <cell r="D119" t="str">
            <v/>
          </cell>
          <cell r="E119" t="str">
            <v/>
          </cell>
          <cell r="F119" t="str">
            <v>Polineuropatla inducida por la radiación</v>
          </cell>
          <cell r="G119" t="str">
            <v/>
          </cell>
        </row>
        <row r="120">
          <cell r="A120" t="str">
            <v>Agentes Fisicos 36</v>
          </cell>
          <cell r="B120" t="str">
            <v>Radiaciones ionizantes</v>
          </cell>
          <cell r="C120" t="str">
            <v>Blefaritis</v>
          </cell>
          <cell r="D120" t="str">
            <v/>
          </cell>
          <cell r="E120" t="str">
            <v/>
          </cell>
          <cell r="F120" t="str">
            <v>Blefaritis</v>
          </cell>
          <cell r="G120" t="str">
            <v/>
          </cell>
        </row>
        <row r="121">
          <cell r="A121" t="str">
            <v>Agentes Fisicos 37</v>
          </cell>
          <cell r="B121" t="str">
            <v>Radiaciones ionizantes</v>
          </cell>
          <cell r="C121" t="str">
            <v>Conjuntivitis</v>
          </cell>
          <cell r="D121" t="str">
            <v/>
          </cell>
          <cell r="E121" t="str">
            <v/>
          </cell>
          <cell r="F121" t="str">
            <v>Conjuntivitis</v>
          </cell>
          <cell r="G121" t="str">
            <v/>
          </cell>
        </row>
        <row r="122">
          <cell r="A122" t="str">
            <v>Agentes Fisicos 38</v>
          </cell>
          <cell r="B122" t="str">
            <v>Radiaciones ionizantes</v>
          </cell>
          <cell r="C122" t="str">
            <v>Queratitis y queratoconjuntivitis, Catarata</v>
          </cell>
          <cell r="D122" t="str">
            <v/>
          </cell>
          <cell r="E122" t="str">
            <v/>
          </cell>
          <cell r="F122" t="str">
            <v>Queratitis y queratoconjuntivitis, Catarata</v>
          </cell>
          <cell r="G122" t="str">
            <v/>
          </cell>
        </row>
        <row r="123">
          <cell r="A123" t="str">
            <v>Agentes Fisicos 39</v>
          </cell>
          <cell r="B123" t="str">
            <v>Radiaciones ionizantes</v>
          </cell>
          <cell r="C123" t="str">
            <v>Neumonitis por radiación</v>
          </cell>
          <cell r="D123" t="str">
            <v/>
          </cell>
          <cell r="E123" t="str">
            <v/>
          </cell>
          <cell r="F123" t="str">
            <v>Neumonitis por radiación</v>
          </cell>
          <cell r="G123" t="str">
            <v/>
          </cell>
        </row>
        <row r="124">
          <cell r="A124" t="str">
            <v>Agentes Fisicos 40</v>
          </cell>
          <cell r="B124" t="str">
            <v>Radiaciones ionizantes</v>
          </cell>
          <cell r="C124" t="str">
            <v>Gastroenteritis. y colitis tóxicas</v>
          </cell>
          <cell r="D124" t="str">
            <v/>
          </cell>
          <cell r="E124" t="str">
            <v/>
          </cell>
          <cell r="F124" t="str">
            <v>Gastroenteritis. y colitis tóxicas</v>
          </cell>
          <cell r="G124" t="str">
            <v/>
          </cell>
        </row>
        <row r="125">
          <cell r="A125" t="str">
            <v>Agentes Fisicos 41</v>
          </cell>
          <cell r="B125" t="str">
            <v>Radiaciones ionizantes</v>
          </cell>
          <cell r="C125" t="str">
            <v>Radiodermatitis: Radiodermatitis aguda; Radiodermatitis crónica; Radiodermatitis no especifica; Afecciones de la piel y del tejido conjuntivo relacionadas con la radiación</v>
          </cell>
          <cell r="D125" t="str">
            <v/>
          </cell>
          <cell r="E125" t="str">
            <v/>
          </cell>
          <cell r="F125" t="str">
            <v>Radiodermatitis: Radiodermatitis aguda; Radiodermatitis crónica; Radiodermatitis no especifica; Afecciones de la piel y del tejido conjuntivo relacionadas con la radiación</v>
          </cell>
          <cell r="G125" t="str">
            <v/>
          </cell>
        </row>
        <row r="126">
          <cell r="A126" t="str">
            <v>Agentes Fisicos 42</v>
          </cell>
          <cell r="B126" t="str">
            <v>Radiaciones ionizantes</v>
          </cell>
          <cell r="C126" t="str">
            <v>Osteonecrosis: Otras osteonecrosis secundarias Infertilidad masculina Efectos agudos (no especificos) de la radiación</v>
          </cell>
          <cell r="D126" t="str">
            <v/>
          </cell>
          <cell r="E126" t="str">
            <v/>
          </cell>
          <cell r="F126" t="str">
            <v>Osteonecrosis: Otras osteonecrosis secundarias Infertilidad masculina Efectos agudos (no especificos) de la radiación</v>
          </cell>
          <cell r="G126" t="str">
            <v/>
          </cell>
        </row>
        <row r="127">
          <cell r="A127" t="str">
            <v>Agentes Fisicos 43</v>
          </cell>
          <cell r="B127" t="str">
            <v>Radiaciones ópticas</v>
          </cell>
          <cell r="C127" t="str">
            <v>Conjuntivitis</v>
          </cell>
          <cell r="D127" t="str">
            <v/>
          </cell>
          <cell r="E127" t="str">
            <v/>
          </cell>
          <cell r="F127" t="str">
            <v>Conjuntivitis</v>
          </cell>
          <cell r="G127" t="str">
            <v/>
          </cell>
        </row>
        <row r="128">
          <cell r="A128" t="str">
            <v>Agentes Fisicos 44</v>
          </cell>
          <cell r="B128" t="str">
            <v>Radiaciones ópticas</v>
          </cell>
          <cell r="C128" t="str">
            <v>Queratitis y queratoconjuntivitis</v>
          </cell>
          <cell r="D128" t="str">
            <v/>
          </cell>
          <cell r="E128" t="str">
            <v/>
          </cell>
          <cell r="F128" t="str">
            <v>Queratitis y queratoconjuntivitis</v>
          </cell>
          <cell r="G128" t="str">
            <v/>
          </cell>
        </row>
        <row r="129">
          <cell r="A129" t="str">
            <v>Agentes Fisicos 45</v>
          </cell>
          <cell r="B129" t="str">
            <v>Radiaciones ópticas</v>
          </cell>
          <cell r="C129" t="str">
            <v>Quemadura solar</v>
          </cell>
          <cell r="D129" t="str">
            <v/>
          </cell>
          <cell r="E129" t="str">
            <v/>
          </cell>
          <cell r="F129" t="str">
            <v>Quemadura solar</v>
          </cell>
          <cell r="G129" t="str">
            <v/>
          </cell>
        </row>
        <row r="130">
          <cell r="A130" t="str">
            <v>Agentes Fisicos 46</v>
          </cell>
          <cell r="B130" t="str">
            <v>Radiaciones ópticas</v>
          </cell>
          <cell r="C130" t="str">
            <v>Otras neoplasias malignas de la piel</v>
          </cell>
          <cell r="D130" t="str">
            <v/>
          </cell>
          <cell r="E130" t="str">
            <v/>
          </cell>
          <cell r="F130" t="str">
            <v>Otras neoplasias malignas de la piel</v>
          </cell>
          <cell r="G130" t="str">
            <v/>
          </cell>
        </row>
        <row r="131">
          <cell r="A131" t="str">
            <v>Agentes Fisicos 47</v>
          </cell>
          <cell r="B131" t="str">
            <v>Radiaciones ópticas</v>
          </cell>
          <cell r="C131" t="str">
            <v>Otras alteraciones agudas de la piel ocasionadas por la radiación ultravioleta</v>
          </cell>
          <cell r="D131" t="str">
            <v/>
          </cell>
          <cell r="E131" t="str">
            <v/>
          </cell>
          <cell r="F131" t="str">
            <v>Otras alteraciones agudas de la piel ocasionadas por la radiación ultravioleta</v>
          </cell>
          <cell r="G131" t="str">
            <v/>
          </cell>
        </row>
        <row r="132">
          <cell r="A132" t="str">
            <v>Agentes Fisicos 48</v>
          </cell>
          <cell r="B132" t="str">
            <v>Radiaciones ópticas</v>
          </cell>
          <cell r="C132" t="str">
            <v>Dermatitis de fotocontacto</v>
          </cell>
          <cell r="D132" t="str">
            <v/>
          </cell>
          <cell r="E132" t="str">
            <v/>
          </cell>
          <cell r="F132" t="str">
            <v>Dermatitis de fotocontacto</v>
          </cell>
          <cell r="G132" t="str">
            <v/>
          </cell>
        </row>
        <row r="133">
          <cell r="A133" t="str">
            <v>Agentes Fisicos 49</v>
          </cell>
          <cell r="B133" t="str">
            <v>Radiaciones ópticas</v>
          </cell>
          <cell r="C133" t="str">
            <v>Urticaria solar</v>
          </cell>
          <cell r="D133" t="str">
            <v/>
          </cell>
          <cell r="E133" t="str">
            <v/>
          </cell>
          <cell r="F133" t="str">
            <v>Urticaria solar</v>
          </cell>
          <cell r="G133" t="str">
            <v/>
          </cell>
        </row>
        <row r="134">
          <cell r="A134" t="str">
            <v>Agentes Fisicos 50</v>
          </cell>
          <cell r="B134" t="str">
            <v>Radiaciones ópticas</v>
          </cell>
          <cell r="C134" t="str">
            <v>Otras alteraciones agudas específicas de la piel debidas a radiación ultravioleta</v>
          </cell>
          <cell r="D134" t="str">
            <v/>
          </cell>
          <cell r="E134" t="str">
            <v/>
          </cell>
          <cell r="F134" t="str">
            <v>Otras alteraciones agudas específicas de la piel debidas a radiación ultravioleta</v>
          </cell>
          <cell r="G134" t="str">
            <v/>
          </cell>
        </row>
        <row r="135">
          <cell r="A135" t="str">
            <v>Agentes Fisicos 51</v>
          </cell>
          <cell r="B135" t="str">
            <v>Radiaciones ópticas</v>
          </cell>
          <cell r="C135" t="str">
            <v>Otras alteraciones agudas de la piel debidas a radiación ultravioleta, sin otra especificación</v>
          </cell>
          <cell r="D135" t="str">
            <v/>
          </cell>
          <cell r="E135" t="str">
            <v/>
          </cell>
          <cell r="F135" t="str">
            <v>Otras alteraciones agudas de la piel debidas a radiación ultravioleta, sin otra especificación</v>
          </cell>
          <cell r="G135" t="str">
            <v/>
          </cell>
        </row>
        <row r="136">
          <cell r="A136" t="str">
            <v>Agentes Fisicos 52</v>
          </cell>
          <cell r="B136" t="str">
            <v>Radiaciones ópticas</v>
          </cell>
          <cell r="C136" t="str">
            <v>Catarata (Por radiaciones)</v>
          </cell>
          <cell r="D136" t="str">
            <v/>
          </cell>
          <cell r="E136" t="str">
            <v/>
          </cell>
          <cell r="F136" t="str">
            <v>Catarata (Por radiaciones)</v>
          </cell>
          <cell r="G136" t="str">
            <v/>
          </cell>
        </row>
        <row r="137">
          <cell r="A137" t="str">
            <v>Agentes Fisicos 53</v>
          </cell>
          <cell r="B137" t="str">
            <v>Temperaturas extremas</v>
          </cell>
          <cell r="C137" t="str">
            <v>Golpe de calor e insolación</v>
          </cell>
          <cell r="D137" t="str">
            <v/>
          </cell>
          <cell r="E137" t="str">
            <v/>
          </cell>
          <cell r="F137" t="str">
            <v>Golpe de calor e insolación</v>
          </cell>
          <cell r="G137" t="str">
            <v/>
          </cell>
        </row>
        <row r="138">
          <cell r="A138" t="str">
            <v>Agentes Fisicos 54</v>
          </cell>
          <cell r="B138" t="str">
            <v>Temperaturas extremas</v>
          </cell>
          <cell r="C138" t="str">
            <v>Síncope por calor</v>
          </cell>
          <cell r="D138" t="str">
            <v/>
          </cell>
          <cell r="E138" t="str">
            <v/>
          </cell>
          <cell r="F138" t="str">
            <v>Síncope por calor</v>
          </cell>
          <cell r="G138" t="str">
            <v/>
          </cell>
        </row>
        <row r="139">
          <cell r="A139" t="str">
            <v>Agentes Fisicos 55</v>
          </cell>
          <cell r="B139" t="str">
            <v>Temperaturas extremas</v>
          </cell>
          <cell r="C139" t="str">
            <v>Calambre por calor</v>
          </cell>
          <cell r="D139" t="str">
            <v/>
          </cell>
          <cell r="E139" t="str">
            <v/>
          </cell>
          <cell r="F139" t="str">
            <v>Calambre por calor</v>
          </cell>
          <cell r="G139" t="str">
            <v/>
          </cell>
        </row>
        <row r="140">
          <cell r="A140" t="str">
            <v>Agentes Fisicos 56</v>
          </cell>
          <cell r="B140" t="str">
            <v>Temperaturas extremas</v>
          </cell>
          <cell r="C140" t="str">
            <v>Urticaria debida al calor o al frío</v>
          </cell>
          <cell r="D140" t="str">
            <v/>
          </cell>
          <cell r="E140" t="str">
            <v/>
          </cell>
          <cell r="F140" t="str">
            <v>Urticaria debida al calor o al frío</v>
          </cell>
          <cell r="G140" t="str">
            <v/>
          </cell>
        </row>
        <row r="141">
          <cell r="A141" t="str">
            <v>Agentes Fisicos 57</v>
          </cell>
          <cell r="B141" t="str">
            <v>Temperaturas extremas</v>
          </cell>
          <cell r="C141" t="str">
            <v>Leucodermía no clasificada en otra parte ( incluye "vitilígo ocupacional")</v>
          </cell>
          <cell r="D141" t="str">
            <v/>
          </cell>
          <cell r="E141" t="str">
            <v/>
          </cell>
          <cell r="F141" t="str">
            <v>Leucodermía no clasificada en otra parte ( incluye "vitilígo ocupacional")</v>
          </cell>
          <cell r="G141" t="str">
            <v/>
          </cell>
        </row>
        <row r="142">
          <cell r="A142" t="str">
            <v>Agentes Fisicos 58</v>
          </cell>
          <cell r="B142" t="str">
            <v>Temperaturas extremas</v>
          </cell>
          <cell r="C142" t="str">
            <v>Congelamiento superficial</v>
          </cell>
          <cell r="D142" t="str">
            <v/>
          </cell>
          <cell r="E142" t="str">
            <v/>
          </cell>
          <cell r="F142" t="str">
            <v>Congelamiento superficial</v>
          </cell>
          <cell r="G142" t="str">
            <v/>
          </cell>
        </row>
        <row r="143">
          <cell r="A143" t="str">
            <v>Agentes Fisicos 59</v>
          </cell>
          <cell r="B143" t="str">
            <v>Temperaturas extremas</v>
          </cell>
          <cell r="C143" t="str">
            <v>Congelamiento con necrosis de tejidos</v>
          </cell>
          <cell r="D143" t="str">
            <v/>
          </cell>
          <cell r="E143" t="str">
            <v/>
          </cell>
          <cell r="F143" t="str">
            <v>Congelamiento con necrosis de tejidos</v>
          </cell>
          <cell r="G143" t="str">
            <v/>
          </cell>
        </row>
        <row r="144">
          <cell r="A144" t="str">
            <v>Agentes Fisicos 60</v>
          </cell>
          <cell r="B144" t="str">
            <v>Temperaturas extremas</v>
          </cell>
          <cell r="C144" t="str">
            <v>Hipotermia</v>
          </cell>
          <cell r="D144" t="str">
            <v/>
          </cell>
          <cell r="E144" t="str">
            <v/>
          </cell>
          <cell r="F144" t="str">
            <v>Hipotermia</v>
          </cell>
          <cell r="G144" t="str">
            <v/>
          </cell>
        </row>
        <row r="145">
          <cell r="A145" t="str">
            <v>Agentes Fisicos 61</v>
          </cell>
          <cell r="B145" t="str">
            <v>Temperaturas extremas</v>
          </cell>
          <cell r="C145" t="str">
            <v>Otros efectos de la .reducción de la temperatura</v>
          </cell>
          <cell r="D145" t="str">
            <v/>
          </cell>
          <cell r="E145" t="str">
            <v/>
          </cell>
          <cell r="F145" t="str">
            <v>Otros efectos de la .reducción de la temperatura</v>
          </cell>
          <cell r="G145" t="str">
            <v/>
          </cell>
        </row>
        <row r="146">
          <cell r="A146" t="str">
            <v>Agente quimico 1</v>
          </cell>
          <cell r="B146" t="str">
            <v>Arsénico y sus compuestos arsenicales</v>
          </cell>
          <cell r="C146" t="str">
            <v>Angiosarcoma de higado</v>
          </cell>
          <cell r="D146" t="str">
            <v/>
          </cell>
          <cell r="E146" t="str">
            <v/>
          </cell>
          <cell r="F146" t="str">
            <v>Angiosarcoma de higado</v>
          </cell>
          <cell r="G146" t="str">
            <v/>
          </cell>
        </row>
        <row r="147">
          <cell r="A147" t="str">
            <v>Agente quimico 2</v>
          </cell>
          <cell r="B147" t="str">
            <v>Arsénico y sus compuestos arsenicales</v>
          </cell>
          <cell r="C147" t="str">
            <v>Neoplasia maligna de Ios bronquios y del pulmón</v>
          </cell>
          <cell r="D147" t="str">
            <v/>
          </cell>
          <cell r="E147" t="str">
            <v/>
          </cell>
          <cell r="F147" t="str">
            <v>Neoplasia maligna de Ios bronquios y del pulmón</v>
          </cell>
          <cell r="G147" t="str">
            <v/>
          </cell>
        </row>
        <row r="148">
          <cell r="A148" t="str">
            <v>Agente quimico 3</v>
          </cell>
          <cell r="B148" t="str">
            <v>Arsénico y sus compuestos arsenicales</v>
          </cell>
          <cell r="C148" t="str">
            <v>Otras neoplasias malignas de la piel</v>
          </cell>
          <cell r="D148" t="str">
            <v/>
          </cell>
          <cell r="E148" t="str">
            <v/>
          </cell>
          <cell r="F148" t="str">
            <v>Otras neoplasias malignas de la piel</v>
          </cell>
          <cell r="G148" t="str">
            <v/>
          </cell>
        </row>
        <row r="149">
          <cell r="A149" t="str">
            <v>Agente quimico 4</v>
          </cell>
          <cell r="B149" t="str">
            <v>Arsénico y sus compuestos arsenicales</v>
          </cell>
          <cell r="C149" t="str">
            <v xml:space="preserve"> Polineuropatla debida a otros agentes tóxicos </v>
          </cell>
          <cell r="D149" t="str">
            <v/>
          </cell>
          <cell r="E149" t="str">
            <v/>
          </cell>
          <cell r="F149" t="str">
            <v xml:space="preserve"> Polineuropatla debida a otros agentes tóxicos </v>
          </cell>
          <cell r="G149" t="str">
            <v/>
          </cell>
        </row>
        <row r="150">
          <cell r="A150" t="str">
            <v>Agente quimico 5</v>
          </cell>
          <cell r="B150" t="str">
            <v>Arsénico y sus compuestos arsenicales</v>
          </cell>
          <cell r="C150" t="str">
            <v xml:space="preserve">Encefalopatla tóxica aguda </v>
          </cell>
          <cell r="D150" t="str">
            <v/>
          </cell>
          <cell r="E150" t="str">
            <v/>
          </cell>
          <cell r="F150" t="str">
            <v xml:space="preserve">Encefalopatla tóxica aguda </v>
          </cell>
          <cell r="G150" t="str">
            <v/>
          </cell>
        </row>
        <row r="151">
          <cell r="A151" t="str">
            <v>Agente quimico 6</v>
          </cell>
          <cell r="B151" t="str">
            <v>Arsénico y sus compuestos arsenicales</v>
          </cell>
          <cell r="C151" t="str">
            <v xml:space="preserve">Blefaritis, Conjuntivitis </v>
          </cell>
          <cell r="D151" t="str">
            <v/>
          </cell>
          <cell r="E151" t="str">
            <v/>
          </cell>
          <cell r="F151" t="str">
            <v xml:space="preserve">Blefaritis, Conjuntivitis </v>
          </cell>
          <cell r="G151" t="str">
            <v/>
          </cell>
        </row>
        <row r="152">
          <cell r="A152" t="str">
            <v>Agente quimico 7</v>
          </cell>
          <cell r="B152" t="str">
            <v>Arsénico y sus compuestos arsenicales</v>
          </cell>
          <cell r="C152" t="str">
            <v>Queratitis y Queratoconjuntivitis</v>
          </cell>
          <cell r="D152" t="str">
            <v/>
          </cell>
          <cell r="E152" t="str">
            <v/>
          </cell>
          <cell r="F152" t="str">
            <v>Queratitis y Queratoconjuntivitis</v>
          </cell>
          <cell r="G152" t="str">
            <v/>
          </cell>
        </row>
        <row r="153">
          <cell r="A153" t="str">
            <v>Agente quimico 8</v>
          </cell>
          <cell r="B153" t="str">
            <v>Arsénico y sus compuestos arsenicales</v>
          </cell>
          <cell r="C153" t="str">
            <v>Arritmias cardiacas</v>
          </cell>
          <cell r="D153" t="str">
            <v/>
          </cell>
          <cell r="E153" t="str">
            <v/>
          </cell>
          <cell r="F153" t="str">
            <v>Arritmias cardiacas</v>
          </cell>
          <cell r="G153" t="str">
            <v/>
          </cell>
        </row>
        <row r="154">
          <cell r="A154" t="str">
            <v>Agente quimico 9</v>
          </cell>
          <cell r="B154" t="str">
            <v>Arsénico y sus compuestos arsenicales</v>
          </cell>
          <cell r="C154" t="str">
            <v xml:space="preserve">Rinitis crónica </v>
          </cell>
          <cell r="D154" t="str">
            <v/>
          </cell>
          <cell r="E154" t="str">
            <v/>
          </cell>
          <cell r="F154" t="str">
            <v xml:space="preserve">Rinitis crónica </v>
          </cell>
          <cell r="G154" t="str">
            <v/>
          </cell>
        </row>
        <row r="155">
          <cell r="A155" t="str">
            <v>Agente quimico 10</v>
          </cell>
          <cell r="B155" t="str">
            <v>Arsénico y sus compuestos arsenicales</v>
          </cell>
          <cell r="C155" t="str">
            <v xml:space="preserve"> Ulceración o necrosis del tabique nasal </v>
          </cell>
          <cell r="D155" t="str">
            <v/>
          </cell>
          <cell r="E155" t="str">
            <v/>
          </cell>
          <cell r="F155" t="str">
            <v xml:space="preserve"> Ulceración o necrosis del tabique nasal </v>
          </cell>
          <cell r="G155" t="str">
            <v/>
          </cell>
        </row>
        <row r="156">
          <cell r="A156" t="str">
            <v>Agente quimico 11</v>
          </cell>
          <cell r="B156" t="str">
            <v>Arsénico y sus compuestos arsenicales</v>
          </cell>
          <cell r="C156" t="str">
            <v>Bronquioliti~ obliterante crónica, enfisema crónico difuso o fibrosis pulmonar crÓnica</v>
          </cell>
          <cell r="D156" t="str">
            <v/>
          </cell>
          <cell r="E156" t="str">
            <v/>
          </cell>
          <cell r="F156" t="str">
            <v>Bronquioliti~ obliterante crónica, enfisema crónico difuso o fibrosis pulmonar crÓnica</v>
          </cell>
          <cell r="G156" t="str">
            <v/>
          </cell>
        </row>
        <row r="157">
          <cell r="A157" t="str">
            <v>Agente quimico 12</v>
          </cell>
          <cell r="B157" t="str">
            <v>Arsénico y sus compuestos arsenicales</v>
          </cell>
          <cell r="C157" t="str">
            <v>Estomatitis ulcerativa crónica</v>
          </cell>
          <cell r="D157" t="str">
            <v/>
          </cell>
          <cell r="E157" t="str">
            <v/>
          </cell>
          <cell r="F157" t="str">
            <v>Estomatitis ulcerativa crónica</v>
          </cell>
          <cell r="G157" t="str">
            <v/>
          </cell>
        </row>
        <row r="158">
          <cell r="A158" t="str">
            <v>Agente quimico 13</v>
          </cell>
          <cell r="B158" t="str">
            <v>Arsénico y sus compuestos arsenicales</v>
          </cell>
          <cell r="C158" t="str">
            <v>Gastroenteritis y colitis tÓxicas</v>
          </cell>
          <cell r="D158" t="str">
            <v/>
          </cell>
          <cell r="E158" t="str">
            <v/>
          </cell>
          <cell r="F158" t="str">
            <v>Gastroenteritis y colitis tÓxicas</v>
          </cell>
          <cell r="G158" t="str">
            <v/>
          </cell>
        </row>
        <row r="159">
          <cell r="A159" t="str">
            <v>Agente quimico 14</v>
          </cell>
          <cell r="B159" t="str">
            <v>Arsénico y sus compuestos arsenicales</v>
          </cell>
          <cell r="C159" t="str">
            <v xml:space="preserve">Hipertensión portal , Dermatitis de contacto por irritantes </v>
          </cell>
          <cell r="D159" t="str">
            <v/>
          </cell>
          <cell r="E159" t="str">
            <v/>
          </cell>
          <cell r="F159" t="str">
            <v xml:space="preserve">Hipertensión portal , Dermatitis de contacto por irritantes </v>
          </cell>
          <cell r="G159" t="str">
            <v/>
          </cell>
        </row>
        <row r="160">
          <cell r="A160" t="str">
            <v>Agente quimico 15</v>
          </cell>
          <cell r="B160" t="str">
            <v>Arsénico y sus compuestos arsenicales</v>
          </cell>
          <cell r="C160" t="str">
            <v>Otras formas de I hiperpigmentación: : Melanodermia</v>
          </cell>
          <cell r="D160" t="str">
            <v/>
          </cell>
          <cell r="E160" t="str">
            <v/>
          </cell>
          <cell r="F160" t="str">
            <v>Otras formas de I hiperpigmentación: : Melanodermia</v>
          </cell>
          <cell r="G160" t="str">
            <v/>
          </cell>
        </row>
        <row r="161">
          <cell r="A161" t="str">
            <v>Agente quimico 16</v>
          </cell>
          <cell r="B161" t="str">
            <v>Arsénico y sus compuestos arsenicales</v>
          </cell>
          <cell r="C161" t="str">
            <v xml:space="preserve">Leucodermia no clasificada en otra parte (Vitflígo ocupacional) </v>
          </cell>
          <cell r="D161" t="str">
            <v/>
          </cell>
          <cell r="E161" t="str">
            <v/>
          </cell>
          <cell r="F161" t="str">
            <v xml:space="preserve">Leucodermia no clasificada en otra parte (Vitflígo ocupacional) </v>
          </cell>
          <cell r="G161" t="str">
            <v/>
          </cell>
        </row>
        <row r="162">
          <cell r="A162" t="str">
            <v>Agente quimico 17</v>
          </cell>
          <cell r="B162" t="str">
            <v>Arsénico y sus compuestos arsenicales</v>
          </cell>
          <cell r="C162" t="str">
            <v xml:space="preserve">Queratosis palmar y plantar adquirida </v>
          </cell>
          <cell r="D162" t="str">
            <v/>
          </cell>
          <cell r="E162" t="str">
            <v/>
          </cell>
          <cell r="F162" t="str">
            <v xml:space="preserve">Queratosis palmar y plantar adquirida </v>
          </cell>
          <cell r="G162" t="str">
            <v/>
          </cell>
        </row>
        <row r="163">
          <cell r="A163" t="str">
            <v>Agente quimico 18</v>
          </cell>
          <cell r="B163" t="str">
            <v>Arsénico y sus compuestos arsenicales</v>
          </cell>
          <cell r="C163" t="str">
            <v xml:space="preserve">Efeptos tóxicos agudos </v>
          </cell>
          <cell r="D163" t="str">
            <v/>
          </cell>
          <cell r="E163" t="str">
            <v/>
          </cell>
          <cell r="F163" t="str">
            <v xml:space="preserve">Efeptos tóxicos agudos </v>
          </cell>
          <cell r="G163" t="str">
            <v/>
          </cell>
        </row>
        <row r="164">
          <cell r="A164" t="str">
            <v>Agente quimico 19</v>
          </cell>
          <cell r="B164" t="str">
            <v>Arsénico y sus compuestos arsenicales</v>
          </cell>
          <cell r="C164" t="str">
            <v xml:space="preserve">Leucemia múltiple y Mieloma mÚltiple </v>
          </cell>
          <cell r="D164" t="str">
            <v/>
          </cell>
          <cell r="E164" t="str">
            <v/>
          </cell>
          <cell r="F164" t="str">
            <v xml:space="preserve">Leucemia múltiple y Mieloma mÚltiple </v>
          </cell>
          <cell r="G164" t="str">
            <v/>
          </cell>
        </row>
        <row r="165">
          <cell r="A165" t="str">
            <v>Agente quimico 20</v>
          </cell>
          <cell r="B165" t="str">
            <v>Arsénico y sus compuestos arsenicales</v>
          </cell>
          <cell r="C165" t="str">
            <v xml:space="preserve"> Enfermedad de Hodgki</v>
          </cell>
          <cell r="D165" t="str">
            <v/>
          </cell>
          <cell r="E165" t="str">
            <v/>
          </cell>
          <cell r="F165" t="str">
            <v xml:space="preserve"> Enfermedad de Hodgki</v>
          </cell>
          <cell r="G165" t="str">
            <v/>
          </cell>
        </row>
        <row r="166">
          <cell r="A166" t="str">
            <v>Agente quimico 21</v>
          </cell>
          <cell r="B166" t="str">
            <v>Arsénico y sus compuestos arsenicales</v>
          </cell>
          <cell r="C166" t="str">
            <v xml:space="preserve">Linfoma no Hodgki y Linfosarcoma </v>
          </cell>
          <cell r="D166" t="str">
            <v/>
          </cell>
          <cell r="E166" t="str">
            <v/>
          </cell>
          <cell r="F166" t="str">
            <v xml:space="preserve">Linfoma no Hodgki y Linfosarcoma </v>
          </cell>
          <cell r="G166" t="str">
            <v/>
          </cell>
        </row>
        <row r="167">
          <cell r="A167" t="str">
            <v>Agente quimico 22</v>
          </cell>
          <cell r="B167" t="str">
            <v>Arsénico y sus compuestos arsenicales</v>
          </cell>
          <cell r="C167" t="str">
            <v>Tumor maligno del nnón, excepto de la pelvis renal.</v>
          </cell>
          <cell r="D167" t="str">
            <v/>
          </cell>
          <cell r="E167" t="str">
            <v/>
          </cell>
          <cell r="F167" t="str">
            <v>Tumor maligno del nnón, excepto de la pelvis renal.</v>
          </cell>
          <cell r="G167" t="str">
            <v/>
          </cell>
        </row>
        <row r="168">
          <cell r="A168" t="str">
            <v>Agente quimico 23</v>
          </cell>
          <cell r="B168" t="str">
            <v>Arsénico y sus compuestos arsenicales</v>
          </cell>
          <cell r="C168" t="str">
            <v>Neoplasia malignade vejiga</v>
          </cell>
          <cell r="D168" t="str">
            <v/>
          </cell>
          <cell r="E168" t="str">
            <v/>
          </cell>
          <cell r="F168" t="str">
            <v>Neoplasia malignade vejiga</v>
          </cell>
          <cell r="G168" t="str">
            <v/>
          </cell>
        </row>
        <row r="169">
          <cell r="A169" t="str">
            <v>Agente quimico 24</v>
          </cell>
          <cell r="B169" t="str">
            <v>Asbesto</v>
          </cell>
          <cell r="C169" t="str">
            <v>Neoplasia maligna de estómago</v>
          </cell>
          <cell r="D169" t="str">
            <v/>
          </cell>
          <cell r="E169" t="str">
            <v/>
          </cell>
          <cell r="F169" t="str">
            <v>Neoplasia maligna de estómago</v>
          </cell>
          <cell r="G169" t="str">
            <v/>
          </cell>
        </row>
        <row r="170">
          <cell r="A170" t="str">
            <v>Agente quimico 25</v>
          </cell>
          <cell r="B170" t="str">
            <v>Asbesto</v>
          </cell>
          <cell r="C170" t="str">
            <v>Neoplasia maligna de laringe</v>
          </cell>
          <cell r="D170" t="str">
            <v/>
          </cell>
          <cell r="E170" t="str">
            <v/>
          </cell>
          <cell r="F170" t="str">
            <v>Neoplasia maligna de laringe</v>
          </cell>
          <cell r="G170" t="str">
            <v/>
          </cell>
        </row>
        <row r="171">
          <cell r="A171" t="str">
            <v>Agente quimico 26</v>
          </cell>
          <cell r="B171" t="str">
            <v>Asbesto</v>
          </cell>
          <cell r="C171" t="str">
            <v>Neoplasia maligna de bronquios y de pulmón</v>
          </cell>
          <cell r="D171" t="str">
            <v/>
          </cell>
          <cell r="E171" t="str">
            <v/>
          </cell>
          <cell r="F171" t="str">
            <v>Neoplasia maligna de bronquios y de pulmón</v>
          </cell>
          <cell r="G171" t="str">
            <v/>
          </cell>
        </row>
        <row r="172">
          <cell r="A172" t="str">
            <v>Agente quimico 27</v>
          </cell>
          <cell r="B172" t="str">
            <v>Asbesto</v>
          </cell>
          <cell r="C172" t="str">
            <v>Mesotelioma de pleura</v>
          </cell>
          <cell r="D172" t="str">
            <v/>
          </cell>
          <cell r="E172" t="str">
            <v/>
          </cell>
          <cell r="F172" t="str">
            <v>Mesotelioma de pleura</v>
          </cell>
          <cell r="G172" t="str">
            <v/>
          </cell>
        </row>
        <row r="173">
          <cell r="A173" t="str">
            <v>Agente quimico 28</v>
          </cell>
          <cell r="B173" t="str">
            <v>Asbesto</v>
          </cell>
          <cell r="C173" t="str">
            <v>Mesotelioma de peritoneo</v>
          </cell>
          <cell r="D173" t="str">
            <v/>
          </cell>
          <cell r="E173" t="str">
            <v/>
          </cell>
          <cell r="F173" t="str">
            <v>Mesotelioma de peritoneo</v>
          </cell>
          <cell r="G173" t="str">
            <v/>
          </cell>
        </row>
        <row r="174">
          <cell r="A174" t="str">
            <v>Agente quimico 29</v>
          </cell>
          <cell r="B174" t="str">
            <v>Asbesto</v>
          </cell>
          <cell r="C174" t="str">
            <v>Mesotelioma de pericardio</v>
          </cell>
          <cell r="D174" t="str">
            <v/>
          </cell>
          <cell r="E174" t="str">
            <v/>
          </cell>
          <cell r="F174" t="str">
            <v>Mesotelioma de pericardio</v>
          </cell>
          <cell r="G174" t="str">
            <v/>
          </cell>
        </row>
        <row r="175">
          <cell r="A175" t="str">
            <v>Agente quimico 30</v>
          </cell>
          <cell r="B175" t="str">
            <v>Asbesto</v>
          </cell>
          <cell r="C175" t="str">
            <v>Placas epicárdicas Asbestosis</v>
          </cell>
          <cell r="D175" t="str">
            <v/>
          </cell>
          <cell r="E175" t="str">
            <v/>
          </cell>
          <cell r="F175" t="str">
            <v>Placas epicárdicas Asbestosis</v>
          </cell>
          <cell r="G175" t="str">
            <v/>
          </cell>
        </row>
        <row r="176">
          <cell r="A176" t="str">
            <v>Agente quimico 31</v>
          </cell>
          <cell r="B176" t="str">
            <v>Asbesto</v>
          </cell>
          <cell r="C176" t="str">
            <v>Oerrame pleural</v>
          </cell>
          <cell r="D176" t="str">
            <v/>
          </cell>
          <cell r="E176" t="str">
            <v/>
          </cell>
          <cell r="F176" t="str">
            <v>Oerrame pleural</v>
          </cell>
          <cell r="G176" t="str">
            <v/>
          </cell>
        </row>
        <row r="177">
          <cell r="A177" t="str">
            <v>Agente quimico 32</v>
          </cell>
          <cell r="B177" t="str">
            <v>Asbesto</v>
          </cell>
          <cell r="C177" t="str">
            <v>Placas pleurales</v>
          </cell>
          <cell r="D177" t="str">
            <v/>
          </cell>
          <cell r="E177" t="str">
            <v/>
          </cell>
          <cell r="F177" t="str">
            <v>Placas pleurales</v>
          </cell>
          <cell r="G177" t="str">
            <v/>
          </cell>
        </row>
        <row r="178">
          <cell r="A178" t="str">
            <v>Agente quimico 33</v>
          </cell>
          <cell r="B178" t="str">
            <v xml:space="preserve">Benceno y, sus derivados tóxicos </v>
          </cell>
          <cell r="C178" t="str">
            <v>Leucemias</v>
          </cell>
          <cell r="D178" t="str">
            <v/>
          </cell>
          <cell r="E178" t="str">
            <v/>
          </cell>
          <cell r="F178" t="str">
            <v>Leucemias</v>
          </cell>
          <cell r="G178" t="str">
            <v/>
          </cell>
        </row>
        <row r="179">
          <cell r="A179" t="str">
            <v>Agente quimico 34</v>
          </cell>
          <cell r="B179" t="str">
            <v xml:space="preserve">Benceno y, sus derivados tóxicos </v>
          </cell>
          <cell r="C179" t="str">
            <v>Sindromes mielodísplásícos</v>
          </cell>
          <cell r="D179" t="str">
            <v/>
          </cell>
          <cell r="E179" t="str">
            <v/>
          </cell>
          <cell r="F179" t="str">
            <v>Sindromes mielodísplásícos</v>
          </cell>
          <cell r="G179" t="str">
            <v/>
          </cell>
        </row>
        <row r="180">
          <cell r="A180" t="str">
            <v>Agente quimico 35</v>
          </cell>
          <cell r="B180" t="str">
            <v xml:space="preserve">Benceno y, sus derivados tóxicos </v>
          </cell>
          <cell r="C180" t="str">
            <v>Anemia aplásica debida a otros</v>
          </cell>
          <cell r="D180" t="str">
            <v/>
          </cell>
          <cell r="E180" t="str">
            <v/>
          </cell>
          <cell r="F180" t="str">
            <v>Anemia aplásica debida a otros</v>
          </cell>
          <cell r="G180" t="str">
            <v/>
          </cell>
        </row>
        <row r="181">
          <cell r="A181" t="str">
            <v>Agente quimico 36</v>
          </cell>
          <cell r="B181" t="str">
            <v xml:space="preserve">Benceno y, sus derivados tóxicos </v>
          </cell>
          <cell r="C181" t="str">
            <v>agentes externos Hipoplasia medular</v>
          </cell>
          <cell r="D181" t="str">
            <v/>
          </cell>
          <cell r="E181" t="str">
            <v/>
          </cell>
          <cell r="F181" t="str">
            <v>agentes externos Hipoplasia medular</v>
          </cell>
          <cell r="G181" t="str">
            <v/>
          </cell>
        </row>
        <row r="182">
          <cell r="A182" t="str">
            <v>Agente quimico 37</v>
          </cell>
          <cell r="B182" t="str">
            <v xml:space="preserve">Benceno y, sus derivados tóxicos </v>
          </cell>
          <cell r="C182" t="str">
            <v>Púrpura y otras manifestaciones hemorrágicas</v>
          </cell>
          <cell r="D182" t="str">
            <v/>
          </cell>
          <cell r="E182" t="str">
            <v/>
          </cell>
          <cell r="F182" t="str">
            <v>Púrpura y otras manifestaciones hemorrágicas</v>
          </cell>
          <cell r="G182" t="str">
            <v/>
          </cell>
        </row>
        <row r="183">
          <cell r="A183" t="str">
            <v>Agente quimico 38</v>
          </cell>
          <cell r="B183" t="str">
            <v xml:space="preserve">Benceno y, sus derivados tóxicos </v>
          </cell>
          <cell r="C183" t="str">
            <v>Agranulocito</v>
          </cell>
          <cell r="D183" t="str">
            <v/>
          </cell>
          <cell r="E183" t="str">
            <v/>
          </cell>
          <cell r="F183" t="str">
            <v>Agranulocito</v>
          </cell>
          <cell r="G183" t="str">
            <v/>
          </cell>
        </row>
        <row r="184">
          <cell r="A184" t="str">
            <v>Agente quimico 39</v>
          </cell>
          <cell r="B184" t="str">
            <v xml:space="preserve">Benceno y, sus derivados tóxicos </v>
          </cell>
          <cell r="C184" t="str">
            <v>Otros trastornos específicos de los glóbulos blancos: eucocitosis, Reacción Leuce, moíde trastornos, mentales derivados de lesión y disfunción cerebral y de enfermedad física</v>
          </cell>
          <cell r="D184" t="str">
            <v/>
          </cell>
          <cell r="E184" t="str">
            <v/>
          </cell>
          <cell r="F184" t="str">
            <v>Otros trastornos específicos de los glóbulos blancos: eucocitosis, Reacción Leuce, moíde trastornos, mentales derivados de lesión y disfunción cerebral y de enfermedad física</v>
          </cell>
          <cell r="G184" t="str">
            <v/>
          </cell>
        </row>
        <row r="185">
          <cell r="A185" t="str">
            <v>Agente quimico 40</v>
          </cell>
          <cell r="B185" t="str">
            <v xml:space="preserve">Benceno y, sus derivados tóxicos </v>
          </cell>
          <cell r="C185" t="str">
            <v xml:space="preserve">Trastornos de personalidad y del comportamiento derivados de enfermedad, lesión y de disfunción de la personalidad  </v>
          </cell>
          <cell r="D185" t="str">
            <v/>
          </cell>
          <cell r="E185" t="str">
            <v/>
          </cell>
          <cell r="F185" t="str">
            <v xml:space="preserve">Trastornos de personalidad y del comportamiento derivados de enfermedad, lesión y de disfunción de la personalidad  </v>
          </cell>
          <cell r="G185" t="str">
            <v/>
          </cell>
        </row>
        <row r="186">
          <cell r="A186" t="str">
            <v>Agente quimico 41</v>
          </cell>
          <cell r="B186" t="str">
            <v xml:space="preserve">Benceno y, sus derivados tóxicos </v>
          </cell>
          <cell r="C186" t="str">
            <v>Neurastenia (Incluye sindrome calzado, artlculos de cuero o caucho de fatiga)</v>
          </cell>
          <cell r="D186" t="str">
            <v/>
          </cell>
          <cell r="E186" t="str">
            <v/>
          </cell>
          <cell r="F186" t="str">
            <v>Neurastenia (Incluye sindrome calzado, artlculos de cuero o caucho de fatiga)</v>
          </cell>
          <cell r="G186" t="str">
            <v/>
          </cell>
        </row>
        <row r="187">
          <cell r="A187" t="str">
            <v>Agente quimico 42</v>
          </cell>
          <cell r="B187" t="str">
            <v xml:space="preserve">Benceno y, sus derivados tóxicos </v>
          </cell>
          <cell r="C187" t="str">
            <v>Hipoacusia ototóxica</v>
          </cell>
          <cell r="D187" t="str">
            <v/>
          </cell>
          <cell r="E187" t="str">
            <v/>
          </cell>
          <cell r="F187" t="str">
            <v>Hipoacusia ototóxica</v>
          </cell>
          <cell r="G187" t="str">
            <v/>
          </cell>
        </row>
        <row r="188">
          <cell r="A188" t="str">
            <v>Agente quimico 43</v>
          </cell>
          <cell r="B188" t="str">
            <v xml:space="preserve">Benceno y, sus derivados tóxicos </v>
          </cell>
          <cell r="C188" t="str">
            <v>Soldadura</v>
          </cell>
          <cell r="D188" t="str">
            <v/>
          </cell>
          <cell r="E188" t="str">
            <v/>
          </cell>
          <cell r="F188" t="str">
            <v>Soldadura</v>
          </cell>
          <cell r="G188" t="str">
            <v/>
          </cell>
        </row>
        <row r="189">
          <cell r="A189" t="str">
            <v>Agente quimico 44</v>
          </cell>
          <cell r="B189" t="str">
            <v xml:space="preserve">Benceno y, sus derivados tóxicos </v>
          </cell>
          <cell r="C189" t="str">
            <v>Dermatitis de contacto por irritantes</v>
          </cell>
          <cell r="D189" t="str">
            <v/>
          </cell>
          <cell r="E189" t="str">
            <v/>
          </cell>
          <cell r="F189" t="str">
            <v>Dermatitis de contacto por irritantes</v>
          </cell>
          <cell r="G189" t="str">
            <v/>
          </cell>
        </row>
        <row r="190">
          <cell r="A190" t="str">
            <v>Agente quimico 45</v>
          </cell>
          <cell r="B190" t="str">
            <v xml:space="preserve">Benceno y, sus derivados tóxicos </v>
          </cell>
          <cell r="C190" t="str">
            <v>Efectos tóxicos agudos</v>
          </cell>
          <cell r="D190" t="str">
            <v/>
          </cell>
          <cell r="E190" t="str">
            <v/>
          </cell>
          <cell r="F190" t="str">
            <v>Efectos tóxicos agudos</v>
          </cell>
          <cell r="G190" t="str">
            <v/>
          </cell>
        </row>
        <row r="191">
          <cell r="A191" t="str">
            <v>Agente quimico 46</v>
          </cell>
          <cell r="B191" t="str">
            <v xml:space="preserve">Benceno y, sus derivados tóxicos </v>
          </cell>
          <cell r="C191" t="str">
            <v>Efectos adversos de otros agentes que afectan los constituyentes de la sangre, y los no especificados</v>
          </cell>
          <cell r="D191" t="str">
            <v/>
          </cell>
          <cell r="E191" t="str">
            <v/>
          </cell>
          <cell r="F191" t="str">
            <v>Efectos adversos de otros agentes que afectan los constituyentes de la sangre, y los no especificados</v>
          </cell>
          <cell r="G191" t="str">
            <v/>
          </cell>
        </row>
        <row r="192">
          <cell r="A192" t="str">
            <v>Agente quimico 47</v>
          </cell>
          <cell r="B192" t="str">
            <v>Berilio</v>
          </cell>
          <cell r="C192" t="str">
            <v>Neoplasia maligna de la manipulación de berilio. bronquios y del pulmón</v>
          </cell>
          <cell r="D192" t="str">
            <v/>
          </cell>
          <cell r="E192" t="str">
            <v/>
          </cell>
          <cell r="F192" t="str">
            <v>Neoplasia maligna de la manipulación de berilio. bronquios y del pulmón</v>
          </cell>
          <cell r="G192" t="str">
            <v/>
          </cell>
        </row>
        <row r="193">
          <cell r="A193" t="str">
            <v>Agente quimico 48</v>
          </cell>
          <cell r="B193" t="str">
            <v>Berilio</v>
          </cell>
          <cell r="C193" t="str">
            <v>Conjuntivitis</v>
          </cell>
          <cell r="D193" t="str">
            <v/>
          </cell>
          <cell r="E193" t="str">
            <v/>
          </cell>
          <cell r="F193" t="str">
            <v>Conjuntivitis</v>
          </cell>
          <cell r="G193" t="str">
            <v/>
          </cell>
        </row>
        <row r="194">
          <cell r="A194" t="str">
            <v>Agente quimico 49</v>
          </cell>
          <cell r="B194" t="str">
            <v>Berilio</v>
          </cell>
          <cell r="C194" t="str">
            <v>Beriliosis</v>
          </cell>
          <cell r="D194" t="str">
            <v/>
          </cell>
          <cell r="E194" t="str">
            <v/>
          </cell>
          <cell r="F194" t="str">
            <v>Beriliosis</v>
          </cell>
          <cell r="G194" t="str">
            <v/>
          </cell>
        </row>
        <row r="195">
          <cell r="A195" t="str">
            <v>Agente quimico 50</v>
          </cell>
          <cell r="B195" t="str">
            <v>Berilio</v>
          </cell>
          <cell r="C195" t="str">
            <v>Bronquitis y neumonitis</v>
          </cell>
          <cell r="D195" t="str">
            <v/>
          </cell>
          <cell r="E195" t="str">
            <v/>
          </cell>
          <cell r="F195" t="str">
            <v>Bronquitis y neumonitis</v>
          </cell>
          <cell r="G195" t="str">
            <v/>
          </cell>
        </row>
        <row r="196">
          <cell r="A196" t="str">
            <v>Agente quimico 51</v>
          </cell>
          <cell r="B196" t="str">
            <v>Berilio</v>
          </cell>
          <cell r="C196" t="str">
            <v>Edema pulmonar agudo</v>
          </cell>
          <cell r="D196" t="str">
            <v/>
          </cell>
          <cell r="E196" t="str">
            <v/>
          </cell>
          <cell r="F196" t="str">
            <v>Edema pulmonar agudo</v>
          </cell>
          <cell r="G196" t="str">
            <v/>
          </cell>
        </row>
        <row r="197">
          <cell r="A197" t="str">
            <v>Agente quimico 52</v>
          </cell>
          <cell r="B197" t="str">
            <v>Berilio</v>
          </cell>
          <cell r="C197" t="str">
            <v>Bronquiolitis obliterante crónica,</v>
          </cell>
          <cell r="D197" t="str">
            <v/>
          </cell>
          <cell r="E197" t="str">
            <v/>
          </cell>
          <cell r="F197" t="str">
            <v>Bronquiolitis obliterante crónica,</v>
          </cell>
          <cell r="G197" t="str">
            <v/>
          </cell>
        </row>
        <row r="198">
          <cell r="A198" t="str">
            <v>Agente quimico 53</v>
          </cell>
          <cell r="B198" t="str">
            <v>Berilio</v>
          </cell>
          <cell r="C198" t="str">
            <v>Dermatitis de contacto por irritantes</v>
          </cell>
          <cell r="D198" t="str">
            <v/>
          </cell>
          <cell r="E198" t="str">
            <v/>
          </cell>
          <cell r="F198" t="str">
            <v>Dermatitis de contacto por irritantes</v>
          </cell>
          <cell r="G198" t="str">
            <v/>
          </cell>
        </row>
        <row r="199">
          <cell r="A199" t="str">
            <v>Agente quimico 54</v>
          </cell>
          <cell r="B199" t="str">
            <v>Berilio</v>
          </cell>
          <cell r="C199" t="str">
            <v>Efectos tóxicos agudos</v>
          </cell>
          <cell r="D199" t="str">
            <v/>
          </cell>
          <cell r="E199" t="str">
            <v/>
          </cell>
          <cell r="F199" t="str">
            <v>Efectos tóxicos agudos</v>
          </cell>
          <cell r="G199" t="str">
            <v/>
          </cell>
        </row>
        <row r="200">
          <cell r="A200" t="str">
            <v>Agente quimico 55</v>
          </cell>
          <cell r="B200" t="str">
            <v>Bromo</v>
          </cell>
          <cell r="C200" t="str">
            <v>Faringitis aguda</v>
          </cell>
          <cell r="D200" t="str">
            <v/>
          </cell>
          <cell r="E200" t="str">
            <v/>
          </cell>
          <cell r="F200" t="str">
            <v>Faringitis aguda</v>
          </cell>
          <cell r="G200" t="str">
            <v/>
          </cell>
        </row>
        <row r="201">
          <cell r="A201" t="str">
            <v>Agente quimico 56</v>
          </cell>
          <cell r="B201" t="str">
            <v>Bromo</v>
          </cell>
          <cell r="C201" t="str">
            <v>laringotraqueitis aguda</v>
          </cell>
          <cell r="D201" t="str">
            <v/>
          </cell>
          <cell r="E201" t="str">
            <v/>
          </cell>
          <cell r="F201" t="str">
            <v>laringotraqueitis aguda</v>
          </cell>
          <cell r="G201" t="str">
            <v/>
          </cell>
        </row>
        <row r="202">
          <cell r="A202" t="str">
            <v>Agente quimico 57</v>
          </cell>
          <cell r="B202" t="str">
            <v>Bromo</v>
          </cell>
          <cell r="C202" t="str">
            <v>Faringitis crónica</v>
          </cell>
          <cell r="D202" t="str">
            <v/>
          </cell>
          <cell r="E202" t="str">
            <v/>
          </cell>
          <cell r="F202" t="str">
            <v>Faringitis crónica</v>
          </cell>
          <cell r="G202" t="str">
            <v/>
          </cell>
        </row>
        <row r="203">
          <cell r="A203" t="str">
            <v>Agente quimico 58</v>
          </cell>
          <cell r="B203" t="str">
            <v>Bromo</v>
          </cell>
          <cell r="C203" t="str">
            <v>Sinusitis crónica</v>
          </cell>
          <cell r="D203" t="str">
            <v/>
          </cell>
          <cell r="E203" t="str">
            <v/>
          </cell>
          <cell r="F203" t="str">
            <v>Sinusitis crónica</v>
          </cell>
          <cell r="G203" t="str">
            <v/>
          </cell>
        </row>
        <row r="204">
          <cell r="A204" t="str">
            <v>Agente quimico 59</v>
          </cell>
          <cell r="B204" t="str">
            <v>Bromo</v>
          </cell>
          <cell r="C204" t="str">
            <v>laringotraqueitis crónica</v>
          </cell>
          <cell r="D204" t="str">
            <v/>
          </cell>
          <cell r="E204" t="str">
            <v/>
          </cell>
          <cell r="F204" t="str">
            <v>laringotraqueitis crónica</v>
          </cell>
          <cell r="G204" t="str">
            <v/>
          </cell>
        </row>
        <row r="205">
          <cell r="A205" t="str">
            <v>Agente quimico 60</v>
          </cell>
          <cell r="B205" t="str">
            <v>Bromo</v>
          </cell>
          <cell r="C205" t="str">
            <v>Bránquitís y neumonitis</v>
          </cell>
          <cell r="D205" t="str">
            <v/>
          </cell>
          <cell r="E205" t="str">
            <v/>
          </cell>
          <cell r="F205" t="str">
            <v>Bránquitís y neumonitis</v>
          </cell>
          <cell r="G205" t="str">
            <v/>
          </cell>
        </row>
        <row r="206">
          <cell r="A206" t="str">
            <v>Agente quimico 61</v>
          </cell>
          <cell r="B206" t="str">
            <v>Bromo</v>
          </cell>
          <cell r="C206" t="str">
            <v>Edema pulmonar</v>
          </cell>
          <cell r="D206" t="str">
            <v/>
          </cell>
          <cell r="E206" t="str">
            <v/>
          </cell>
          <cell r="F206" t="str">
            <v>Edema pulmonar</v>
          </cell>
          <cell r="G206" t="str">
            <v/>
          </cell>
        </row>
        <row r="207">
          <cell r="A207" t="str">
            <v>Agente quimico 62</v>
          </cell>
          <cell r="B207" t="str">
            <v>Bromo</v>
          </cell>
          <cell r="C207" t="str">
            <v>Síndrome de disfunción reactiva de las vías aéreas</v>
          </cell>
          <cell r="D207" t="str">
            <v/>
          </cell>
          <cell r="E207" t="str">
            <v/>
          </cell>
          <cell r="F207" t="str">
            <v>Síndrome de disfunción reactiva de las vías aéreas</v>
          </cell>
          <cell r="G207" t="str">
            <v/>
          </cell>
        </row>
        <row r="208">
          <cell r="A208" t="str">
            <v>Agente quimico 63</v>
          </cell>
          <cell r="B208" t="str">
            <v>Bromo</v>
          </cell>
          <cell r="C208" t="str">
            <v>Bronquíolitis obliterante crónica, enfisema crónico difuso o fibrosis pulmonar crónica</v>
          </cell>
          <cell r="D208" t="str">
            <v/>
          </cell>
          <cell r="E208" t="str">
            <v/>
          </cell>
          <cell r="F208" t="str">
            <v>Bronquíolitis obliterante crónica, enfisema crónico difuso o fibrosis pulmonar crónica</v>
          </cell>
          <cell r="G208" t="str">
            <v/>
          </cell>
        </row>
        <row r="209">
          <cell r="A209" t="str">
            <v>Agente quimico 64</v>
          </cell>
          <cell r="B209" t="str">
            <v>Bromo</v>
          </cell>
          <cell r="C209" t="str">
            <v>Estomatitis ulcerativa crónica</v>
          </cell>
          <cell r="D209" t="str">
            <v/>
          </cell>
          <cell r="E209" t="str">
            <v/>
          </cell>
          <cell r="F209" t="str">
            <v>Estomatitis ulcerativa crónica</v>
          </cell>
          <cell r="G209" t="str">
            <v/>
          </cell>
        </row>
        <row r="210">
          <cell r="A210" t="str">
            <v>Agente quimico 65</v>
          </cell>
          <cell r="B210" t="str">
            <v>Bromo</v>
          </cell>
          <cell r="C210" t="str">
            <v>Dermatitis de contacto por irritantes</v>
          </cell>
          <cell r="D210" t="str">
            <v/>
          </cell>
          <cell r="E210" t="str">
            <v/>
          </cell>
          <cell r="F210" t="str">
            <v>Dermatitis de contacto por irritantes</v>
          </cell>
          <cell r="G210" t="str">
            <v/>
          </cell>
        </row>
        <row r="211">
          <cell r="A211" t="str">
            <v>Agente quimico 66</v>
          </cell>
          <cell r="B211" t="str">
            <v>Bromo</v>
          </cell>
          <cell r="C211" t="str">
            <v xml:space="preserve">Efectos tóxicos agudos  </v>
          </cell>
          <cell r="D211" t="str">
            <v/>
          </cell>
          <cell r="E211" t="str">
            <v/>
          </cell>
          <cell r="F211" t="str">
            <v xml:space="preserve">Efectos tóxicos agudos  </v>
          </cell>
          <cell r="G211" t="str">
            <v/>
          </cell>
        </row>
        <row r="212">
          <cell r="A212" t="str">
            <v>Agente quimico 67</v>
          </cell>
          <cell r="B212" t="str">
            <v>Cadmio</v>
          </cell>
          <cell r="C212" t="str">
            <v>Neoplasia maligna de bronquios y de pulmón</v>
          </cell>
          <cell r="D212" t="str">
            <v/>
          </cell>
          <cell r="E212" t="str">
            <v/>
          </cell>
          <cell r="F212" t="str">
            <v>Neoplasia maligna de bronquios y de pulmón</v>
          </cell>
          <cell r="G212" t="str">
            <v/>
          </cell>
        </row>
        <row r="213">
          <cell r="A213" t="str">
            <v>Agente quimico 68</v>
          </cell>
          <cell r="B213" t="str">
            <v>Cadmio</v>
          </cell>
          <cell r="C213" t="str">
            <v>Trastornos del nervio olfatorio</v>
          </cell>
          <cell r="D213" t="str">
            <v/>
          </cell>
          <cell r="E213" t="str">
            <v/>
          </cell>
          <cell r="F213" t="str">
            <v>Trastornos del nervio olfatorio</v>
          </cell>
          <cell r="G213" t="str">
            <v/>
          </cell>
        </row>
        <row r="214">
          <cell r="A214" t="str">
            <v>Agente quimico 69</v>
          </cell>
          <cell r="B214" t="str">
            <v>Cadmio</v>
          </cell>
          <cell r="C214" t="str">
            <v>Bronquitis y neumonitis causada por productos químicos, gases, humos y vapores</v>
          </cell>
          <cell r="D214" t="str">
            <v/>
          </cell>
          <cell r="E214" t="str">
            <v/>
          </cell>
          <cell r="F214" t="str">
            <v>Bronquitis y neumonitis causada por productos químicos, gases, humos y vapores</v>
          </cell>
          <cell r="G214" t="str">
            <v/>
          </cell>
        </row>
        <row r="215">
          <cell r="A215" t="str">
            <v>Agente quimico 70</v>
          </cell>
          <cell r="B215" t="str">
            <v>Cadmio</v>
          </cell>
          <cell r="C215" t="str">
            <v xml:space="preserve"> Edema pulmonar agudo</v>
          </cell>
          <cell r="D215" t="str">
            <v/>
          </cell>
          <cell r="E215" t="str">
            <v/>
          </cell>
          <cell r="F215" t="str">
            <v xml:space="preserve"> Edema pulmonar agudo</v>
          </cell>
          <cell r="G215" t="str">
            <v/>
          </cell>
        </row>
        <row r="216">
          <cell r="A216" t="str">
            <v>Agente quimico 71</v>
          </cell>
          <cell r="B216" t="str">
            <v>Cadmio</v>
          </cell>
          <cell r="C216" t="str">
            <v>Síndrome de disfunción reactiva de las vías aéreas</v>
          </cell>
          <cell r="D216" t="str">
            <v/>
          </cell>
          <cell r="E216" t="str">
            <v/>
          </cell>
          <cell r="F216" t="str">
            <v>Síndrome de disfunción reactiva de las vías aéreas</v>
          </cell>
          <cell r="G216" t="str">
            <v/>
          </cell>
        </row>
        <row r="217">
          <cell r="A217" t="str">
            <v>Agente quimico 72</v>
          </cell>
          <cell r="B217" t="str">
            <v>Cadmio</v>
          </cell>
          <cell r="C217" t="str">
            <v>Bronquiolitis obliterante cadmio</v>
          </cell>
          <cell r="D217" t="str">
            <v/>
          </cell>
          <cell r="E217" t="str">
            <v/>
          </cell>
          <cell r="F217" t="str">
            <v>Bronquiolitis obliterante cadmio</v>
          </cell>
          <cell r="G217" t="str">
            <v/>
          </cell>
        </row>
        <row r="218">
          <cell r="A218" t="str">
            <v>Agente quimico 73</v>
          </cell>
          <cell r="B218" t="str">
            <v>Cadmio</v>
          </cell>
          <cell r="C218" t="str">
            <v>Enfisema intersticial</v>
          </cell>
          <cell r="D218" t="str">
            <v/>
          </cell>
          <cell r="E218" t="str">
            <v/>
          </cell>
          <cell r="F218" t="str">
            <v>Enfisema intersticial</v>
          </cell>
          <cell r="G218" t="str">
            <v/>
          </cell>
        </row>
        <row r="219">
          <cell r="A219" t="str">
            <v>Agente quimico 74</v>
          </cell>
          <cell r="B219" t="str">
            <v>Cadmio</v>
          </cell>
          <cell r="C219" t="str">
            <v>Alteraciones pos-eruptivas Cadmio y sus cadmio</v>
          </cell>
          <cell r="D219" t="str">
            <v/>
          </cell>
          <cell r="E219" t="str">
            <v/>
          </cell>
          <cell r="F219" t="str">
            <v>Alteraciones pos-eruptivas Cadmio y sus cadmio</v>
          </cell>
          <cell r="G219" t="str">
            <v/>
          </cell>
        </row>
        <row r="220">
          <cell r="A220" t="str">
            <v>Agente quimico 75</v>
          </cell>
          <cell r="B220" t="str">
            <v>Cadmio</v>
          </cell>
          <cell r="C220" t="str">
            <v>Gastroenteritis y colitis cadmio</v>
          </cell>
          <cell r="D220" t="str">
            <v/>
          </cell>
          <cell r="E220" t="str">
            <v/>
          </cell>
          <cell r="F220" t="str">
            <v>Gastroenteritis y colitis cadmio</v>
          </cell>
          <cell r="G220" t="str">
            <v/>
          </cell>
        </row>
        <row r="221">
          <cell r="A221" t="str">
            <v>Agente quimico 76</v>
          </cell>
          <cell r="B221" t="str">
            <v>Cadmio</v>
          </cell>
          <cell r="C221" t="str">
            <v>Osteomalacia del adulto para pinturas esmaltes y plásticos. inducida por drogas</v>
          </cell>
          <cell r="D221" t="str">
            <v/>
          </cell>
          <cell r="E221" t="str">
            <v/>
          </cell>
          <cell r="F221" t="str">
            <v>Osteomalacia del adulto para pinturas esmaltes y plásticos. inducida por drogas</v>
          </cell>
          <cell r="G221" t="str">
            <v/>
          </cell>
        </row>
        <row r="222">
          <cell r="A222" t="str">
            <v>Agente quimico 77</v>
          </cell>
          <cell r="B222" t="str">
            <v>Cadmio</v>
          </cell>
          <cell r="C222" t="str">
            <v>Nefropatia túbulo-intersticial</v>
          </cell>
          <cell r="D222" t="str">
            <v/>
          </cell>
          <cell r="E222" t="str">
            <v/>
          </cell>
          <cell r="F222" t="str">
            <v>Nefropatia túbulo-intersticial</v>
          </cell>
          <cell r="G222" t="str">
            <v/>
          </cell>
        </row>
        <row r="223">
          <cell r="A223" t="str">
            <v>Agente quimico 78</v>
          </cell>
          <cell r="B223" t="str">
            <v>Cadmio</v>
          </cell>
          <cell r="C223" t="str">
            <v>Efectos tóxicos agudos</v>
          </cell>
          <cell r="D223" t="str">
            <v/>
          </cell>
          <cell r="E223" t="str">
            <v/>
          </cell>
          <cell r="F223" t="str">
            <v>Efectos tóxicos agudos</v>
          </cell>
          <cell r="G223" t="str">
            <v/>
          </cell>
        </row>
        <row r="224">
          <cell r="A224" t="str">
            <v>Agente quimico 79</v>
          </cell>
          <cell r="B224" t="str">
            <v>Cadmio</v>
          </cell>
          <cell r="C224" t="str">
            <v>Neoplasia maligna de vejiga</v>
          </cell>
          <cell r="D224" t="str">
            <v/>
          </cell>
          <cell r="E224" t="str">
            <v/>
          </cell>
          <cell r="F224" t="str">
            <v>Neoplasia maligna de vejiga</v>
          </cell>
          <cell r="G224" t="str">
            <v/>
          </cell>
        </row>
        <row r="225">
          <cell r="A225" t="str">
            <v>Agente quimico 80</v>
          </cell>
          <cell r="B225" t="str">
            <v xml:space="preserve">Carburos metálicos de tungsteno </v>
          </cell>
          <cell r="C225" t="str">
            <v>Otras rinitis alérgicas</v>
          </cell>
          <cell r="D225" t="str">
            <v/>
          </cell>
          <cell r="E225" t="str">
            <v/>
          </cell>
          <cell r="F225" t="str">
            <v>Otras rinitis alérgicas</v>
          </cell>
          <cell r="G225" t="str">
            <v/>
          </cell>
        </row>
        <row r="226">
          <cell r="A226" t="str">
            <v>Agente quimico 81</v>
          </cell>
          <cell r="B226" t="str">
            <v xml:space="preserve">Carburos metálicos de tungsteno </v>
          </cell>
          <cell r="C226" t="str">
            <v>Asma</v>
          </cell>
          <cell r="D226" t="str">
            <v/>
          </cell>
          <cell r="E226" t="str">
            <v/>
          </cell>
          <cell r="F226" t="str">
            <v>Asma</v>
          </cell>
          <cell r="G226" t="str">
            <v/>
          </cell>
        </row>
        <row r="227">
          <cell r="A227" t="str">
            <v>Agente quimico 82</v>
          </cell>
          <cell r="B227" t="str">
            <v xml:space="preserve">Carburos metálicos de tungsteno </v>
          </cell>
          <cell r="C227" t="str">
            <v>Neumoconiosis</v>
          </cell>
          <cell r="D227" t="str">
            <v/>
          </cell>
          <cell r="E227" t="str">
            <v/>
          </cell>
          <cell r="F227" t="str">
            <v>Neumoconiosis</v>
          </cell>
          <cell r="G227" t="str">
            <v/>
          </cell>
        </row>
        <row r="228">
          <cell r="A228" t="str">
            <v>Agente quimico 83</v>
          </cell>
          <cell r="B228" t="str">
            <v>Cloro</v>
          </cell>
          <cell r="C228" t="str">
            <v>Rinitis crónica</v>
          </cell>
          <cell r="D228" t="str">
            <v/>
          </cell>
          <cell r="E228" t="str">
            <v/>
          </cell>
          <cell r="F228" t="str">
            <v>Rinitis crónica</v>
          </cell>
          <cell r="G228" t="str">
            <v/>
          </cell>
        </row>
        <row r="229">
          <cell r="A229" t="str">
            <v>Agente quimico 84</v>
          </cell>
          <cell r="B229" t="str">
            <v>Cloro</v>
          </cell>
          <cell r="C229" t="str">
            <v>Bronquitis</v>
          </cell>
          <cell r="D229" t="str">
            <v/>
          </cell>
          <cell r="E229" t="str">
            <v/>
          </cell>
          <cell r="F229" t="str">
            <v>Bronquitis</v>
          </cell>
          <cell r="G229" t="str">
            <v/>
          </cell>
        </row>
        <row r="230">
          <cell r="A230" t="str">
            <v>Agente quimico 85</v>
          </cell>
          <cell r="B230" t="str">
            <v>Cloro</v>
          </cell>
          <cell r="C230" t="str">
            <v>Edema pulmonar agudo</v>
          </cell>
          <cell r="D230" t="str">
            <v/>
          </cell>
          <cell r="E230" t="str">
            <v/>
          </cell>
          <cell r="F230" t="str">
            <v>Edema pulmonar agudo</v>
          </cell>
          <cell r="G230" t="str">
            <v/>
          </cell>
        </row>
        <row r="231">
          <cell r="A231" t="str">
            <v>Agente quimico 86</v>
          </cell>
          <cell r="B231" t="str">
            <v>Cloro</v>
          </cell>
          <cell r="C231" t="str">
            <v>Síndrome de disfunción reactiva de las vías aéreas</v>
          </cell>
          <cell r="D231" t="str">
            <v/>
          </cell>
          <cell r="E231" t="str">
            <v/>
          </cell>
          <cell r="F231" t="str">
            <v>Síndrome de disfunción reactiva de las vías aéreas</v>
          </cell>
          <cell r="G231" t="str">
            <v/>
          </cell>
        </row>
        <row r="232">
          <cell r="A232" t="str">
            <v>Agente quimico 87</v>
          </cell>
          <cell r="B232" t="str">
            <v>Cloro</v>
          </cell>
          <cell r="C232" t="str">
            <v>Bronquiolitis obliterante crónica, enfisema crónico difuso O fibrosis pulmonar crónica</v>
          </cell>
          <cell r="D232" t="str">
            <v/>
          </cell>
          <cell r="E232" t="str">
            <v/>
          </cell>
          <cell r="F232" t="str">
            <v>Bronquiolitis obliterante crónica, enfisema crónico difuso O fibrosis pulmonar crónica</v>
          </cell>
          <cell r="G232" t="str">
            <v/>
          </cell>
        </row>
        <row r="233">
          <cell r="A233" t="str">
            <v>Agente quimico 88</v>
          </cell>
          <cell r="B233" t="str">
            <v>Cloro</v>
          </cell>
          <cell r="C233" t="str">
            <v>Efectos tóxicos agudos</v>
          </cell>
          <cell r="D233" t="str">
            <v/>
          </cell>
          <cell r="E233" t="str">
            <v/>
          </cell>
          <cell r="F233" t="str">
            <v>Efectos tóxicos agudos</v>
          </cell>
          <cell r="G233" t="str">
            <v/>
          </cell>
        </row>
        <row r="234">
          <cell r="A234" t="str">
            <v>Agente quimico 89</v>
          </cell>
          <cell r="B234" t="str">
            <v>Cromo</v>
          </cell>
          <cell r="C234" t="str">
            <v>Neoplasia maligna</v>
          </cell>
          <cell r="D234" t="str">
            <v/>
          </cell>
          <cell r="E234" t="str">
            <v/>
          </cell>
          <cell r="F234" t="str">
            <v>Neoplasia maligna</v>
          </cell>
          <cell r="G234" t="str">
            <v/>
          </cell>
        </row>
        <row r="235">
          <cell r="A235" t="str">
            <v>Agente quimico 90</v>
          </cell>
          <cell r="B235" t="str">
            <v>Cromo</v>
          </cell>
          <cell r="C235" t="str">
            <v>Otras rinitis alérgicas</v>
          </cell>
          <cell r="D235" t="str">
            <v/>
          </cell>
          <cell r="E235" t="str">
            <v/>
          </cell>
          <cell r="F235" t="str">
            <v>Otras rinitis alérgicas</v>
          </cell>
          <cell r="G235" t="str">
            <v/>
          </cell>
        </row>
        <row r="236">
          <cell r="A236" t="str">
            <v>Agente quimico 91</v>
          </cell>
          <cell r="B236" t="str">
            <v>Cromo</v>
          </cell>
          <cell r="C236" t="str">
            <v>Rinitis crónica</v>
          </cell>
          <cell r="D236" t="str">
            <v/>
          </cell>
          <cell r="E236" t="str">
            <v/>
          </cell>
          <cell r="F236" t="str">
            <v>Rinitis crónica</v>
          </cell>
          <cell r="G236" t="str">
            <v/>
          </cell>
        </row>
        <row r="237">
          <cell r="A237" t="str">
            <v>Agente quimico 92</v>
          </cell>
          <cell r="B237" t="str">
            <v>Cromo</v>
          </cell>
          <cell r="C237" t="str">
            <v>Ulceración o necrosis</v>
          </cell>
          <cell r="D237" t="str">
            <v/>
          </cell>
          <cell r="E237" t="str">
            <v/>
          </cell>
          <cell r="F237" t="str">
            <v>Ulceración o necrosis</v>
          </cell>
          <cell r="G237" t="str">
            <v/>
          </cell>
        </row>
        <row r="238">
          <cell r="A238" t="str">
            <v>Agente quimico 93</v>
          </cell>
          <cell r="B238" t="str">
            <v>Cromo</v>
          </cell>
          <cell r="C238" t="str">
            <v>Asma</v>
          </cell>
          <cell r="D238" t="str">
            <v/>
          </cell>
          <cell r="E238" t="str">
            <v/>
          </cell>
          <cell r="F238" t="str">
            <v>Asma</v>
          </cell>
          <cell r="G238" t="str">
            <v/>
          </cell>
        </row>
        <row r="239">
          <cell r="A239" t="str">
            <v>Agente quimico 94</v>
          </cell>
          <cell r="B239" t="str">
            <v>Cromo</v>
          </cell>
          <cell r="C239" t="str">
            <v>Dermatosis</v>
          </cell>
          <cell r="D239" t="str">
            <v/>
          </cell>
          <cell r="E239" t="str">
            <v/>
          </cell>
          <cell r="F239" t="str">
            <v>Dermatosis</v>
          </cell>
          <cell r="G239" t="str">
            <v/>
          </cell>
        </row>
        <row r="240">
          <cell r="A240" t="str">
            <v>Agente quimico 95</v>
          </cell>
          <cell r="B240" t="str">
            <v>Cromo</v>
          </cell>
          <cell r="C240" t="str">
            <v>Dermatitis</v>
          </cell>
          <cell r="D240" t="str">
            <v/>
          </cell>
          <cell r="E240" t="str">
            <v/>
          </cell>
          <cell r="F240" t="str">
            <v>Dermatitis</v>
          </cell>
          <cell r="G240" t="str">
            <v/>
          </cell>
        </row>
        <row r="241">
          <cell r="A241" t="str">
            <v>Agente quimico 96</v>
          </cell>
          <cell r="B241" t="str">
            <v>Cromo</v>
          </cell>
          <cell r="C241" t="str">
            <v>Ulcera crónica de la piel</v>
          </cell>
          <cell r="D241" t="str">
            <v/>
          </cell>
          <cell r="E241" t="str">
            <v/>
          </cell>
          <cell r="F241" t="str">
            <v>Ulcera crónica de la piel</v>
          </cell>
          <cell r="G241" t="str">
            <v/>
          </cell>
        </row>
        <row r="242">
          <cell r="A242" t="str">
            <v>Agente quimico 97</v>
          </cell>
          <cell r="B242" t="str">
            <v>Cromo</v>
          </cell>
          <cell r="C242" t="str">
            <v>Tumor maligno de la fosa nasal</v>
          </cell>
          <cell r="D242" t="str">
            <v/>
          </cell>
          <cell r="E242" t="str">
            <v/>
          </cell>
          <cell r="F242" t="str">
            <v>Tumor maligno de la fosa nasal</v>
          </cell>
          <cell r="G242" t="str">
            <v/>
          </cell>
        </row>
        <row r="243">
          <cell r="A243" t="str">
            <v>Agente quimico 98</v>
          </cell>
          <cell r="B243" t="str">
            <v>Fosforo</v>
          </cell>
          <cell r="C243" t="str">
            <v>Polineuropatla</v>
          </cell>
          <cell r="D243" t="str">
            <v/>
          </cell>
          <cell r="E243" t="str">
            <v/>
          </cell>
          <cell r="F243" t="str">
            <v>Polineuropatla</v>
          </cell>
          <cell r="G243" t="str">
            <v/>
          </cell>
        </row>
        <row r="244">
          <cell r="A244" t="str">
            <v>Agente quimico 99</v>
          </cell>
          <cell r="B244" t="str">
            <v>Fosforo</v>
          </cell>
          <cell r="C244" t="str">
            <v>Dermatitis</v>
          </cell>
          <cell r="D244" t="str">
            <v/>
          </cell>
          <cell r="E244" t="str">
            <v/>
          </cell>
          <cell r="F244" t="str">
            <v>Dermatitis</v>
          </cell>
          <cell r="G244" t="str">
            <v/>
          </cell>
        </row>
        <row r="245">
          <cell r="A245" t="str">
            <v>Agente quimico 100</v>
          </cell>
          <cell r="B245" t="str">
            <v>Fosforo</v>
          </cell>
          <cell r="C245" t="str">
            <v>Osteomalacia</v>
          </cell>
          <cell r="D245" t="str">
            <v/>
          </cell>
          <cell r="E245" t="str">
            <v/>
          </cell>
          <cell r="F245" t="str">
            <v>Osteomalacia</v>
          </cell>
          <cell r="G245" t="str">
            <v/>
          </cell>
        </row>
        <row r="246">
          <cell r="A246" t="str">
            <v>Agente quimico 101</v>
          </cell>
          <cell r="B246" t="str">
            <v>Fosforo</v>
          </cell>
          <cell r="C246" t="str">
            <v>Osteonecrosis</v>
          </cell>
          <cell r="D246" t="str">
            <v/>
          </cell>
          <cell r="E246" t="str">
            <v/>
          </cell>
          <cell r="F246" t="str">
            <v>Osteonecrosis</v>
          </cell>
          <cell r="G246" t="str">
            <v/>
          </cell>
        </row>
        <row r="247">
          <cell r="A247" t="str">
            <v>Agente quimico 102</v>
          </cell>
          <cell r="B247" t="str">
            <v>Fosforo</v>
          </cell>
          <cell r="C247" t="str">
            <v>Intoxicación aguda</v>
          </cell>
          <cell r="D247" t="str">
            <v/>
          </cell>
          <cell r="E247" t="str">
            <v/>
          </cell>
          <cell r="F247" t="str">
            <v>Intoxicación aguda</v>
          </cell>
          <cell r="G247" t="str">
            <v/>
          </cell>
        </row>
        <row r="248">
          <cell r="A248" t="str">
            <v>Agente quimico 103</v>
          </cell>
          <cell r="B248" t="str">
            <v>Hidrocarburos alifáticol;l o aromáticos</v>
          </cell>
          <cell r="C248" t="str">
            <v>Angiosarcoma de hígado alifáticos</v>
          </cell>
          <cell r="D248" t="str">
            <v/>
          </cell>
          <cell r="E248" t="str">
            <v/>
          </cell>
          <cell r="F248" t="str">
            <v>Angiosarcoma de hígado alifáticos</v>
          </cell>
          <cell r="G248" t="str">
            <v/>
          </cell>
        </row>
        <row r="249">
          <cell r="A249" t="str">
            <v>Agente quimico 104</v>
          </cell>
          <cell r="B249" t="str">
            <v>Hidrocarburos alifáticol;l o aromáticos</v>
          </cell>
          <cell r="C249" t="str">
            <v>Neoplasia maligna</v>
          </cell>
          <cell r="D249" t="str">
            <v/>
          </cell>
          <cell r="E249" t="str">
            <v/>
          </cell>
          <cell r="F249" t="str">
            <v>Neoplasia maligna</v>
          </cell>
          <cell r="G249" t="str">
            <v/>
          </cell>
        </row>
        <row r="250">
          <cell r="A250" t="str">
            <v>Agente quimico 105</v>
          </cell>
          <cell r="B250" t="str">
            <v>Hidrocarburos alifáticol;l o aromáticos</v>
          </cell>
          <cell r="C250" t="str">
            <v>Hipotiroidismo</v>
          </cell>
          <cell r="D250" t="str">
            <v/>
          </cell>
          <cell r="E250" t="str">
            <v/>
          </cell>
          <cell r="F250" t="str">
            <v>Hipotiroidismo</v>
          </cell>
          <cell r="G250" t="str">
            <v/>
          </cell>
        </row>
        <row r="251">
          <cell r="A251" t="str">
            <v>Agente quimico 106</v>
          </cell>
          <cell r="B251" t="str">
            <v>Hidrocarburos alifáticol;l o aromáticos</v>
          </cell>
          <cell r="C251" t="str">
            <v>Otras portirias</v>
          </cell>
          <cell r="D251" t="str">
            <v/>
          </cell>
          <cell r="E251" t="str">
            <v/>
          </cell>
          <cell r="F251" t="str">
            <v>Otras portirias</v>
          </cell>
          <cell r="G251" t="str">
            <v/>
          </cell>
        </row>
        <row r="252">
          <cell r="A252" t="str">
            <v>Agente quimico 107</v>
          </cell>
          <cell r="B252" t="str">
            <v>Hidrocarburos alifáticol;l o aromáticos</v>
          </cell>
          <cell r="C252" t="str">
            <v>Delirium no sobrepuesto</v>
          </cell>
          <cell r="D252" t="str">
            <v/>
          </cell>
          <cell r="E252" t="str">
            <v/>
          </cell>
          <cell r="F252" t="str">
            <v>Delirium no sobrepuesto</v>
          </cell>
          <cell r="G252" t="str">
            <v/>
          </cell>
        </row>
        <row r="253">
          <cell r="A253" t="str">
            <v>Agente quimico 108</v>
          </cell>
          <cell r="B253" t="str">
            <v>Hidrocarburos alifáticol;l o aromáticos</v>
          </cell>
          <cell r="C253" t="str">
            <v>Otros trastornos mentales</v>
          </cell>
          <cell r="D253" t="str">
            <v/>
          </cell>
          <cell r="E253" t="str">
            <v/>
          </cell>
          <cell r="F253" t="str">
            <v>Otros trastornos mentales</v>
          </cell>
          <cell r="G253" t="str">
            <v/>
          </cell>
        </row>
        <row r="254">
          <cell r="A254" t="str">
            <v>Agente quimico 109</v>
          </cell>
          <cell r="B254" t="str">
            <v>Hidrocarburos alifáticol;l o aromáticos</v>
          </cell>
          <cell r="C254" t="str">
            <v>Trastornos de personalidad</v>
          </cell>
          <cell r="D254" t="str">
            <v/>
          </cell>
          <cell r="E254" t="str">
            <v/>
          </cell>
          <cell r="F254" t="str">
            <v>Trastornos de personalidad</v>
          </cell>
          <cell r="G254" t="str">
            <v/>
          </cell>
        </row>
        <row r="255">
          <cell r="A255" t="str">
            <v>Agente quimico 110</v>
          </cell>
          <cell r="B255" t="str">
            <v>Hidrocarburos alifáticol;l o aromáticos</v>
          </cell>
          <cell r="C255" t="str">
            <v>Episodios depresivos</v>
          </cell>
          <cell r="D255" t="str">
            <v/>
          </cell>
          <cell r="E255" t="str">
            <v/>
          </cell>
          <cell r="F255" t="str">
            <v>Episodios depresivos</v>
          </cell>
          <cell r="G255" t="str">
            <v/>
          </cell>
        </row>
        <row r="256">
          <cell r="A256" t="str">
            <v>Agente quimico 111</v>
          </cell>
          <cell r="B256" t="str">
            <v>Hidrocarburos alifáticol;l o aromáticos</v>
          </cell>
          <cell r="C256" t="str">
            <v>Neurastenia</v>
          </cell>
          <cell r="D256" t="str">
            <v/>
          </cell>
          <cell r="E256" t="str">
            <v/>
          </cell>
          <cell r="F256" t="str">
            <v>Neurastenia</v>
          </cell>
          <cell r="G256" t="str">
            <v/>
          </cell>
        </row>
        <row r="257">
          <cell r="A257" t="str">
            <v>Agente quimico 112</v>
          </cell>
          <cell r="B257" t="str">
            <v>Hidrocarburos alifáticol;l o aromáticos</v>
          </cell>
          <cell r="C257" t="str">
            <v>Otras formas específicas de temblor</v>
          </cell>
          <cell r="D257" t="str">
            <v/>
          </cell>
          <cell r="E257" t="str">
            <v/>
          </cell>
          <cell r="F257" t="str">
            <v>Otras formas específicas de temblor</v>
          </cell>
          <cell r="G257" t="str">
            <v/>
          </cell>
        </row>
        <row r="258">
          <cell r="A258" t="str">
            <v>Agente quimico 113</v>
          </cell>
          <cell r="B258" t="str">
            <v>Hidrocarburos alifáticol;l o aromáticos</v>
          </cell>
          <cell r="C258" t="str">
            <v>Trastorno extrapiramidal de movimiento no especifico</v>
          </cell>
          <cell r="D258" t="str">
            <v/>
          </cell>
          <cell r="E258" t="str">
            <v/>
          </cell>
          <cell r="F258" t="str">
            <v>Trastorno extrapiramidal de movimiento no especifico</v>
          </cell>
          <cell r="G258" t="str">
            <v/>
          </cell>
        </row>
        <row r="259">
          <cell r="A259" t="str">
            <v>Agente quimico 114</v>
          </cell>
          <cell r="B259" t="str">
            <v>Hidrocarburos alifáticol;l o aromáticos</v>
          </cell>
          <cell r="C259" t="str">
            <v>Trastornos del nervio trigémino</v>
          </cell>
          <cell r="D259" t="str">
            <v/>
          </cell>
          <cell r="E259" t="str">
            <v/>
          </cell>
          <cell r="F259" t="str">
            <v>Trastornos del nervio trigémino</v>
          </cell>
          <cell r="G259" t="str">
            <v/>
          </cell>
        </row>
        <row r="260">
          <cell r="A260" t="str">
            <v>Agente quimico 115</v>
          </cell>
          <cell r="B260" t="str">
            <v>Hidrocarburos alifáticol;l o aromáticos</v>
          </cell>
          <cell r="C260" t="str">
            <v>Polineuropatia debida a otros agentes tóxicos</v>
          </cell>
          <cell r="D260" t="str">
            <v/>
          </cell>
          <cell r="E260" t="str">
            <v/>
          </cell>
          <cell r="F260" t="str">
            <v>Polineuropatia debida a otros agentes tóxicos</v>
          </cell>
          <cell r="G260" t="str">
            <v/>
          </cell>
        </row>
        <row r="261">
          <cell r="A261" t="str">
            <v>Agente quimico 116</v>
          </cell>
          <cell r="B261" t="str">
            <v>Hidrocarburos alifáticol;l o aromáticos</v>
          </cell>
          <cell r="C261" t="str">
            <v>Encefalopatia tóxica</v>
          </cell>
          <cell r="D261" t="str">
            <v/>
          </cell>
          <cell r="E261" t="str">
            <v/>
          </cell>
          <cell r="F261" t="str">
            <v>Encefalopatia tóxica</v>
          </cell>
          <cell r="G261" t="str">
            <v/>
          </cell>
        </row>
        <row r="262">
          <cell r="A262" t="str">
            <v>Agente quimico 117</v>
          </cell>
          <cell r="B262" t="str">
            <v>Hidrocarburos alifáticol;l o aromáticos</v>
          </cell>
          <cell r="C262" t="str">
            <v>Conjuntivitis</v>
          </cell>
          <cell r="D262" t="str">
            <v/>
          </cell>
          <cell r="E262" t="str">
            <v/>
          </cell>
          <cell r="F262" t="str">
            <v>Conjuntivitis</v>
          </cell>
          <cell r="G262" t="str">
            <v/>
          </cell>
        </row>
        <row r="263">
          <cell r="A263" t="str">
            <v>Agente quimico 118</v>
          </cell>
          <cell r="B263" t="str">
            <v>Hidrocarburos alifáticol;l o aromáticos</v>
          </cell>
          <cell r="C263" t="str">
            <v>Neuritis óptica</v>
          </cell>
          <cell r="D263" t="str">
            <v/>
          </cell>
          <cell r="E263" t="str">
            <v/>
          </cell>
          <cell r="F263" t="str">
            <v>Neuritis óptica</v>
          </cell>
          <cell r="G263" t="str">
            <v/>
          </cell>
        </row>
        <row r="264">
          <cell r="A264" t="str">
            <v>Agente quimico 119</v>
          </cell>
          <cell r="B264" t="str">
            <v>Hidrocarburos alifáticol;l o aromáticos</v>
          </cell>
          <cell r="C264" t="str">
            <v>Disturbios visuales subjetivos</v>
          </cell>
          <cell r="D264" t="str">
            <v/>
          </cell>
          <cell r="E264" t="str">
            <v/>
          </cell>
          <cell r="F264" t="str">
            <v>Disturbios visuales subjetivos</v>
          </cell>
          <cell r="G264" t="str">
            <v/>
          </cell>
        </row>
        <row r="265">
          <cell r="A265" t="str">
            <v>Agente quimico 120</v>
          </cell>
          <cell r="B265" t="str">
            <v>Hidrocarburos alifáticol;l o aromáticos</v>
          </cell>
          <cell r="C265" t="str">
            <v>Otros vértigos periféricos</v>
          </cell>
          <cell r="D265" t="str">
            <v/>
          </cell>
          <cell r="E265" t="str">
            <v/>
          </cell>
          <cell r="F265" t="str">
            <v>Otros vértigos periféricos</v>
          </cell>
          <cell r="G265" t="str">
            <v/>
          </cell>
        </row>
        <row r="266">
          <cell r="A266" t="str">
            <v>Agente quimico 121</v>
          </cell>
          <cell r="B266" t="str">
            <v>Hidrocarburos alifáticol;l o aromáticos</v>
          </cell>
          <cell r="C266" t="str">
            <v>Laberintitis</v>
          </cell>
          <cell r="D266" t="str">
            <v/>
          </cell>
          <cell r="E266" t="str">
            <v/>
          </cell>
          <cell r="F266" t="str">
            <v>Laberintitis</v>
          </cell>
          <cell r="G266" t="str">
            <v/>
          </cell>
        </row>
        <row r="267">
          <cell r="A267" t="str">
            <v>Agente quimico 122</v>
          </cell>
          <cell r="B267" t="str">
            <v>Hidrocarburos alifáticol;l o aromáticos</v>
          </cell>
          <cell r="C267" t="str">
            <v>Hipoacusia ototóxica</v>
          </cell>
          <cell r="D267" t="str">
            <v/>
          </cell>
          <cell r="E267" t="str">
            <v/>
          </cell>
          <cell r="F267" t="str">
            <v>Hipoacusia ototóxica</v>
          </cell>
          <cell r="G267" t="str">
            <v/>
          </cell>
        </row>
        <row r="268">
          <cell r="A268" t="str">
            <v>Agente quimico 123</v>
          </cell>
          <cell r="B268" t="str">
            <v>Hidrocarburos alifáticol;l o aromáticos</v>
          </cell>
          <cell r="C268" t="str">
            <v>Paro cardiorrespiratorio</v>
          </cell>
          <cell r="D268" t="str">
            <v/>
          </cell>
          <cell r="E268" t="str">
            <v/>
          </cell>
          <cell r="F268" t="str">
            <v>Paro cardiorrespiratorio</v>
          </cell>
          <cell r="G268" t="str">
            <v/>
          </cell>
        </row>
        <row r="269">
          <cell r="A269" t="str">
            <v>Agente quimico 124</v>
          </cell>
          <cell r="B269" t="str">
            <v>Hidrocarburos alifáticol;l o aromáticos</v>
          </cell>
          <cell r="C269" t="str">
            <v>Arritmias cardiacas</v>
          </cell>
          <cell r="D269" t="str">
            <v/>
          </cell>
          <cell r="E269" t="str">
            <v/>
          </cell>
          <cell r="F269" t="str">
            <v>Arritmias cardiacas</v>
          </cell>
          <cell r="G269" t="str">
            <v/>
          </cell>
        </row>
        <row r="270">
          <cell r="A270" t="str">
            <v>Agente quimico 125</v>
          </cell>
          <cell r="B270" t="str">
            <v>Hidrocarburos alifáticol;l o aromáticos</v>
          </cell>
          <cell r="C270" t="str">
            <v>Síndrome de Raynaud</v>
          </cell>
          <cell r="D270" t="str">
            <v/>
          </cell>
          <cell r="E270" t="str">
            <v/>
          </cell>
          <cell r="F270" t="str">
            <v>Síndrome de Raynaud</v>
          </cell>
          <cell r="G270" t="str">
            <v/>
          </cell>
        </row>
        <row r="271">
          <cell r="A271" t="str">
            <v>Agente quimico 126</v>
          </cell>
          <cell r="B271" t="str">
            <v>Hidrocarburos alifáticol;l o aromáticos</v>
          </cell>
          <cell r="C271" t="str">
            <v>Acrocianosis Y acroparestesias</v>
          </cell>
          <cell r="D271" t="str">
            <v/>
          </cell>
          <cell r="E271" t="str">
            <v/>
          </cell>
          <cell r="F271" t="str">
            <v>Acrocianosis Y acroparestesias</v>
          </cell>
          <cell r="G271" t="str">
            <v/>
          </cell>
        </row>
        <row r="272">
          <cell r="A272" t="str">
            <v>Agente quimico 127</v>
          </cell>
          <cell r="B272" t="str">
            <v>Hidrocarburos alifáticol;l o aromáticos</v>
          </cell>
          <cell r="C272" t="str">
            <v>Bronquitis y neumonitis causada por productos químicos, gases, humos y</v>
          </cell>
          <cell r="D272" t="str">
            <v/>
          </cell>
          <cell r="E272" t="str">
            <v/>
          </cell>
          <cell r="F272" t="str">
            <v>Bronquitis y neumonitis causada por productos químicos, gases, humos y</v>
          </cell>
          <cell r="G272" t="str">
            <v/>
          </cell>
        </row>
        <row r="273">
          <cell r="A273" t="str">
            <v>Agente quimico 128</v>
          </cell>
          <cell r="B273" t="str">
            <v>Hidrocarburos alifáticol;l o aromáticos</v>
          </cell>
          <cell r="C273" t="str">
            <v>Edema pulmonar agudo causado por productos químicos, gases, humos y vapores</v>
          </cell>
          <cell r="D273" t="str">
            <v/>
          </cell>
          <cell r="E273" t="str">
            <v/>
          </cell>
          <cell r="F273" t="str">
            <v>Edema pulmonar agudo causado por productos químicos, gases, humos y vapores</v>
          </cell>
          <cell r="G273" t="str">
            <v/>
          </cell>
        </row>
        <row r="274">
          <cell r="A274" t="str">
            <v>Agente quimico 129</v>
          </cell>
          <cell r="B274" t="str">
            <v>Hidrocarburos alifáticol;l o aromáticos</v>
          </cell>
          <cell r="C274" t="str">
            <v>Bronquiolitis obliterante crónica, enfisema crónico, difuso o fibrosis pulmonar crónica</v>
          </cell>
          <cell r="D274" t="str">
            <v/>
          </cell>
          <cell r="E274" t="str">
            <v/>
          </cell>
          <cell r="F274" t="str">
            <v>Bronquiolitis obliterante crónica, enfisema crónico, difuso o fibrosis pulmonar crónica</v>
          </cell>
          <cell r="G274" t="str">
            <v/>
          </cell>
        </row>
        <row r="275">
          <cell r="A275" t="str">
            <v>Agente quimico 130</v>
          </cell>
          <cell r="B275" t="str">
            <v>Hidrocarburos alifáticol;l o aromáticos</v>
          </cell>
          <cell r="C275" t="str">
            <v>Enfermedad tóxica del hígado</v>
          </cell>
          <cell r="D275" t="str">
            <v/>
          </cell>
          <cell r="E275" t="str">
            <v/>
          </cell>
          <cell r="F275" t="str">
            <v>Enfermedad tóxica del hígado</v>
          </cell>
          <cell r="G275" t="str">
            <v/>
          </cell>
        </row>
        <row r="276">
          <cell r="A276" t="str">
            <v>Agente quimico 131</v>
          </cell>
          <cell r="B276" t="str">
            <v>Hidrocarburos alifáticol;l o aromáticos</v>
          </cell>
          <cell r="C276" t="str">
            <v>Hipertensión portal</v>
          </cell>
          <cell r="D276" t="str">
            <v/>
          </cell>
          <cell r="E276" t="str">
            <v/>
          </cell>
          <cell r="F276" t="str">
            <v>Hipertensión portal</v>
          </cell>
          <cell r="G276" t="str">
            <v/>
          </cell>
        </row>
        <row r="277">
          <cell r="A277" t="str">
            <v>Agente quimico 132</v>
          </cell>
          <cell r="B277" t="str">
            <v>Hidrocarburos alifáticol;l o aromáticos</v>
          </cell>
          <cell r="C277" t="str">
            <v>Dermatosis</v>
          </cell>
          <cell r="D277" t="str">
            <v/>
          </cell>
          <cell r="E277" t="str">
            <v/>
          </cell>
          <cell r="F277" t="str">
            <v>Dermatosis</v>
          </cell>
          <cell r="G277" t="str">
            <v/>
          </cell>
        </row>
        <row r="278">
          <cell r="A278" t="str">
            <v>Agente quimico 133</v>
          </cell>
          <cell r="B278" t="str">
            <v>Hidrocarburos alifáticol;l o aromáticos</v>
          </cell>
          <cell r="C278" t="str">
            <v>Dermatitis de carbono</v>
          </cell>
          <cell r="D278" t="str">
            <v/>
          </cell>
          <cell r="E278" t="str">
            <v/>
          </cell>
          <cell r="F278" t="str">
            <v>Dermatitis de carbono</v>
          </cell>
          <cell r="G278" t="str">
            <v/>
          </cell>
        </row>
        <row r="279">
          <cell r="A279" t="str">
            <v>Agente quimico 134</v>
          </cell>
          <cell r="B279" t="str">
            <v>Hidrocarburos alifáticol;l o aromáticos</v>
          </cell>
          <cell r="C279" t="str">
            <v>Otras formas de quirúrgica</v>
          </cell>
          <cell r="D279" t="str">
            <v/>
          </cell>
          <cell r="E279" t="str">
            <v/>
          </cell>
          <cell r="F279" t="str">
            <v>Otras formas de quirúrgica</v>
          </cell>
          <cell r="G279" t="str">
            <v/>
          </cell>
        </row>
        <row r="280">
          <cell r="A280" t="str">
            <v>Agente quimico 135</v>
          </cell>
          <cell r="B280" t="str">
            <v>Hidrocarburos alifáticol;l o aromáticos</v>
          </cell>
          <cell r="C280" t="str">
            <v>Congelamiento refrigeración</v>
          </cell>
          <cell r="D280" t="str">
            <v/>
          </cell>
          <cell r="E280" t="str">
            <v/>
          </cell>
          <cell r="F280" t="str">
            <v>Congelamiento refrigeración</v>
          </cell>
          <cell r="G280" t="str">
            <v/>
          </cell>
        </row>
        <row r="281">
          <cell r="A281" t="str">
            <v>Agente quimico 136</v>
          </cell>
          <cell r="B281" t="str">
            <v>Hidrocarburos alifáticol;l o aromáticos</v>
          </cell>
          <cell r="C281" t="str">
            <v>Síndrome nefrítico agudo</v>
          </cell>
          <cell r="D281" t="str">
            <v/>
          </cell>
          <cell r="E281" t="str">
            <v/>
          </cell>
          <cell r="F281" t="str">
            <v>Síndrome nefrítico agudo</v>
          </cell>
          <cell r="G281" t="str">
            <v/>
          </cell>
        </row>
        <row r="282">
          <cell r="A282" t="str">
            <v>Agente quimico 137</v>
          </cell>
          <cell r="B282" t="str">
            <v>Hidrocarburos alifáticol;l o aromáticos</v>
          </cell>
          <cell r="C282" t="str">
            <v>Insuficiencia renal</v>
          </cell>
          <cell r="D282" t="str">
            <v/>
          </cell>
          <cell r="E282" t="str">
            <v/>
          </cell>
          <cell r="F282" t="str">
            <v>Insuficiencia renal</v>
          </cell>
          <cell r="G282" t="str">
            <v/>
          </cell>
        </row>
        <row r="283">
          <cell r="A283" t="str">
            <v>Agente quimico 138</v>
          </cell>
          <cell r="B283" t="str">
            <v>Hidrocarburos alifáticol;l o aromáticos</v>
          </cell>
          <cell r="C283" t="str">
            <v>Tumor maligno de próstata o riñón</v>
          </cell>
          <cell r="D283" t="str">
            <v/>
          </cell>
          <cell r="E283" t="str">
            <v/>
          </cell>
          <cell r="F283" t="str">
            <v>Neoplasia maligna</v>
          </cell>
          <cell r="G283" t="str">
            <v/>
          </cell>
        </row>
        <row r="284">
          <cell r="A284" t="str">
            <v>Agente quimico 139</v>
          </cell>
          <cell r="B284" t="str">
            <v>Hidrocarburos alifáticol;l o aromáticos</v>
          </cell>
          <cell r="C284" t="str">
            <v>Leucemia</v>
          </cell>
          <cell r="D284" t="str">
            <v/>
          </cell>
          <cell r="E284" t="str">
            <v/>
          </cell>
          <cell r="F284" t="str">
            <v>Tumor maligno de próstata o riñón</v>
          </cell>
          <cell r="G284" t="str">
            <v/>
          </cell>
        </row>
        <row r="285">
          <cell r="A285" t="str">
            <v>Agente quimico 140</v>
          </cell>
          <cell r="B285" t="str">
            <v>Hidrocarburos alifáticol;l o aromáticos</v>
          </cell>
          <cell r="C285" t="str">
            <v>Mieloma</v>
          </cell>
          <cell r="D285" t="str">
            <v/>
          </cell>
          <cell r="E285" t="str">
            <v/>
          </cell>
          <cell r="F285" t="str">
            <v>Leucemia</v>
          </cell>
          <cell r="G285" t="str">
            <v/>
          </cell>
        </row>
        <row r="286">
          <cell r="A286" t="str">
            <v>Agente quimico 141</v>
          </cell>
          <cell r="B286" t="str">
            <v>Yodo</v>
          </cell>
          <cell r="C286" t="str">
            <v>Conjuntivitis</v>
          </cell>
          <cell r="D286" t="str">
            <v/>
          </cell>
          <cell r="E286" t="str">
            <v/>
          </cell>
          <cell r="F286" t="str">
            <v>Conjuntivitis</v>
          </cell>
          <cell r="G286" t="str">
            <v/>
          </cell>
        </row>
        <row r="287">
          <cell r="A287" t="str">
            <v>Agente quimico 142</v>
          </cell>
          <cell r="B287" t="str">
            <v>Yodo</v>
          </cell>
          <cell r="C287" t="str">
            <v>Faringitis aguda</v>
          </cell>
          <cell r="D287" t="str">
            <v/>
          </cell>
          <cell r="E287" t="str">
            <v/>
          </cell>
          <cell r="F287" t="str">
            <v>Faringitis aguda</v>
          </cell>
          <cell r="G287" t="str">
            <v/>
          </cell>
        </row>
        <row r="288">
          <cell r="A288" t="str">
            <v>Agente quimico 143</v>
          </cell>
          <cell r="B288" t="str">
            <v>Yodo</v>
          </cell>
          <cell r="C288" t="str">
            <v>Laringotraqueitis aguda</v>
          </cell>
          <cell r="D288" t="str">
            <v/>
          </cell>
          <cell r="E288" t="str">
            <v/>
          </cell>
          <cell r="F288" t="str">
            <v>Laringotraqueitis aguda</v>
          </cell>
          <cell r="G288" t="str">
            <v/>
          </cell>
        </row>
        <row r="289">
          <cell r="A289" t="str">
            <v>Agente quimico 144</v>
          </cell>
          <cell r="B289" t="str">
            <v>Yodo</v>
          </cell>
          <cell r="C289" t="str">
            <v>Sinusitis crónica</v>
          </cell>
          <cell r="D289" t="str">
            <v/>
          </cell>
          <cell r="E289" t="str">
            <v/>
          </cell>
          <cell r="F289" t="str">
            <v>Sinusitis crónica</v>
          </cell>
          <cell r="G289" t="str">
            <v/>
          </cell>
        </row>
        <row r="290">
          <cell r="A290" t="str">
            <v>Agente quimico 145</v>
          </cell>
          <cell r="B290" t="str">
            <v>Yodo</v>
          </cell>
          <cell r="C290" t="str">
            <v>Bronquitis y neumonitis causada por productos químicos, gases, humos y vapores</v>
          </cell>
          <cell r="D290" t="str">
            <v/>
          </cell>
          <cell r="E290" t="str">
            <v/>
          </cell>
          <cell r="F290" t="str">
            <v>Bronquitis y neumonitis causada por productos químicos, gases, humos y vapores</v>
          </cell>
          <cell r="G290" t="str">
            <v/>
          </cell>
        </row>
        <row r="291">
          <cell r="A291" t="str">
            <v>Agente quimico 146</v>
          </cell>
          <cell r="B291" t="str">
            <v>Yodo</v>
          </cell>
          <cell r="C291" t="str">
            <v>Edema pulmonar agudo causado por productos químicos, gases, humos y vapores</v>
          </cell>
          <cell r="D291" t="str">
            <v/>
          </cell>
          <cell r="E291" t="str">
            <v/>
          </cell>
          <cell r="F291" t="str">
            <v>Edema pulmonar agudo causado por productos químicos, gases, humos y vapores</v>
          </cell>
          <cell r="G291" t="str">
            <v/>
          </cell>
        </row>
        <row r="292">
          <cell r="A292" t="str">
            <v>Agente quimico 147</v>
          </cell>
          <cell r="B292" t="str">
            <v>Yodo</v>
          </cell>
          <cell r="C292" t="str">
            <v>Síndrome de disfunción reactiva de las vías aéreas</v>
          </cell>
          <cell r="D292" t="str">
            <v/>
          </cell>
          <cell r="E292" t="str">
            <v/>
          </cell>
          <cell r="F292" t="str">
            <v>Síndrome de disfunción reactiva de las vías aéreas</v>
          </cell>
          <cell r="G292" t="str">
            <v/>
          </cell>
        </row>
        <row r="293">
          <cell r="A293" t="str">
            <v>Agente quimico 148</v>
          </cell>
          <cell r="B293" t="str">
            <v>Yodo</v>
          </cell>
          <cell r="C293" t="str">
            <v>Bronquiolitis obliterante crónica, enfisema crónico difuso o fibrosis pulmonar crónica</v>
          </cell>
          <cell r="D293" t="str">
            <v/>
          </cell>
          <cell r="E293" t="str">
            <v/>
          </cell>
          <cell r="F293" t="str">
            <v>Bronquiolitis obliterante crónica, enfisema crónico difuso o fibrosis pulmonar crónica</v>
          </cell>
          <cell r="G293" t="str">
            <v/>
          </cell>
        </row>
        <row r="294">
          <cell r="A294" t="str">
            <v>Agente quimico 149</v>
          </cell>
          <cell r="B294" t="str">
            <v>Yodo</v>
          </cell>
          <cell r="C294" t="str">
            <v>Dermatitis alérgica de contacto</v>
          </cell>
          <cell r="D294" t="str">
            <v/>
          </cell>
          <cell r="E294" t="str">
            <v/>
          </cell>
          <cell r="F294" t="str">
            <v>Dermatitis alérgica de contacto</v>
          </cell>
          <cell r="G294" t="str">
            <v/>
          </cell>
        </row>
        <row r="295">
          <cell r="A295" t="str">
            <v>Agente quimico 150</v>
          </cell>
          <cell r="B295" t="str">
            <v>Yodo</v>
          </cell>
          <cell r="C295" t="str">
            <v>Efectos tóxicos agudos</v>
          </cell>
          <cell r="D295" t="str">
            <v/>
          </cell>
          <cell r="E295" t="str">
            <v/>
          </cell>
          <cell r="F295" t="str">
            <v>Efectos tóxicos agudos</v>
          </cell>
          <cell r="G295" t="str">
            <v/>
          </cell>
        </row>
        <row r="296">
          <cell r="A296" t="str">
            <v>Agente quimico 151</v>
          </cell>
          <cell r="B296" t="str">
            <v>Manganeso</v>
          </cell>
          <cell r="C296" t="str">
            <v>Demencia</v>
          </cell>
          <cell r="D296" t="str">
            <v/>
          </cell>
          <cell r="E296" t="str">
            <v/>
          </cell>
          <cell r="F296" t="str">
            <v>Demencia</v>
          </cell>
          <cell r="G296" t="str">
            <v/>
          </cell>
        </row>
        <row r="297">
          <cell r="A297" t="str">
            <v>Agente quimico 152</v>
          </cell>
          <cell r="B297" t="str">
            <v>Manganeso</v>
          </cell>
          <cell r="C297" t="str">
            <v>Trastornos de personalidad</v>
          </cell>
          <cell r="D297" t="str">
            <v/>
          </cell>
          <cell r="E297" t="str">
            <v/>
          </cell>
          <cell r="F297" t="str">
            <v>Trastornos de personalidad</v>
          </cell>
          <cell r="G297" t="str">
            <v/>
          </cell>
        </row>
        <row r="298">
          <cell r="A298" t="str">
            <v>Agente quimico 153</v>
          </cell>
          <cell r="B298" t="str">
            <v>Manganeso</v>
          </cell>
          <cell r="C298" t="str">
            <v>Trastorno mental orgánico o sintomático no especifico</v>
          </cell>
          <cell r="D298" t="str">
            <v/>
          </cell>
          <cell r="E298" t="str">
            <v/>
          </cell>
          <cell r="F298" t="str">
            <v>Trastorno mental orgánico o sintomático no especifico</v>
          </cell>
          <cell r="G298" t="str">
            <v/>
          </cell>
        </row>
        <row r="299">
          <cell r="A299" t="str">
            <v>Agente quimico 154</v>
          </cell>
          <cell r="B299" t="str">
            <v>Manganeso</v>
          </cell>
          <cell r="C299" t="str">
            <v>Episodios depresivos</v>
          </cell>
          <cell r="D299" t="str">
            <v/>
          </cell>
          <cell r="E299" t="str">
            <v/>
          </cell>
          <cell r="F299" t="str">
            <v>Episodios depresivos</v>
          </cell>
          <cell r="G299" t="str">
            <v/>
          </cell>
        </row>
        <row r="300">
          <cell r="A300" t="str">
            <v>Agente quimico 155</v>
          </cell>
          <cell r="B300" t="str">
            <v>Manganeso</v>
          </cell>
          <cell r="C300" t="str">
            <v>Neurastenia</v>
          </cell>
          <cell r="D300" t="str">
            <v/>
          </cell>
          <cell r="E300" t="str">
            <v/>
          </cell>
          <cell r="F300" t="str">
            <v>Neurastenia</v>
          </cell>
          <cell r="G300" t="str">
            <v/>
          </cell>
        </row>
        <row r="301">
          <cell r="A301" t="str">
            <v>Agente quimico 156</v>
          </cell>
          <cell r="B301" t="str">
            <v>Manganeso</v>
          </cell>
          <cell r="C301" t="str">
            <v>Inflamación corioretiniana</v>
          </cell>
          <cell r="D301" t="str">
            <v/>
          </cell>
          <cell r="E301" t="str">
            <v/>
          </cell>
          <cell r="F301" t="str">
            <v>Inflamación corioretiniana</v>
          </cell>
          <cell r="G301" t="str">
            <v/>
          </cell>
        </row>
        <row r="302">
          <cell r="A302" t="str">
            <v>Agente quimico 157</v>
          </cell>
          <cell r="B302" t="str">
            <v>Manganeso</v>
          </cell>
          <cell r="C302" t="str">
            <v>Bronquitis y neumonitis causada por productos químicos. gases. humos y vapores</v>
          </cell>
          <cell r="D302" t="str">
            <v/>
          </cell>
          <cell r="E302" t="str">
            <v/>
          </cell>
          <cell r="F302" t="str">
            <v>Bronquitis y neumonitis causada por productos químicos. gases. humos y vapores</v>
          </cell>
          <cell r="G302" t="str">
            <v/>
          </cell>
        </row>
        <row r="303">
          <cell r="A303" t="str">
            <v>Agente quimico 158</v>
          </cell>
          <cell r="B303" t="str">
            <v>Manganeso</v>
          </cell>
          <cell r="C303" t="str">
            <v>Bronquiolitis oblíterante crónica. enfisema crónico difuso o fibrosis pulmonar crónica</v>
          </cell>
          <cell r="D303" t="str">
            <v/>
          </cell>
          <cell r="E303" t="str">
            <v/>
          </cell>
          <cell r="F303" t="str">
            <v>Bronquiolitis oblíterante crónica. enfisema crónico difuso o fibrosis pulmonar crónica</v>
          </cell>
          <cell r="G303" t="str">
            <v/>
          </cell>
        </row>
        <row r="304">
          <cell r="A304" t="str">
            <v>Agente quimico 159</v>
          </cell>
          <cell r="B304" t="str">
            <v>Manganeso</v>
          </cell>
          <cell r="C304" t="str">
            <v>Efectos tóxicos agudos</v>
          </cell>
          <cell r="D304" t="str">
            <v/>
          </cell>
          <cell r="E304" t="str">
            <v/>
          </cell>
          <cell r="F304" t="str">
            <v>Efectos tóxicos agudos</v>
          </cell>
          <cell r="G304" t="str">
            <v/>
          </cell>
        </row>
        <row r="305">
          <cell r="A305" t="str">
            <v>Agente quimico 160</v>
          </cell>
          <cell r="B305" t="str">
            <v>Plomo</v>
          </cell>
          <cell r="C305" t="str">
            <v>Otras anemias debidas a trastornos enzimáticos</v>
          </cell>
          <cell r="D305" t="str">
            <v/>
          </cell>
          <cell r="E305" t="str">
            <v/>
          </cell>
          <cell r="F305" t="str">
            <v>Otras anemias debidas a trastornos enzimáticos</v>
          </cell>
          <cell r="G305" t="str">
            <v/>
          </cell>
        </row>
        <row r="306">
          <cell r="A306" t="str">
            <v>Agente quimico 161</v>
          </cell>
          <cell r="B306" t="str">
            <v>Plomo</v>
          </cell>
          <cell r="C306" t="str">
            <v>Anemia sideroblástica secundaria toxinas</v>
          </cell>
          <cell r="D306" t="str">
            <v/>
          </cell>
          <cell r="E306" t="str">
            <v/>
          </cell>
          <cell r="F306" t="str">
            <v>Anemia sideroblástica secundaria toxinas</v>
          </cell>
          <cell r="G306" t="str">
            <v/>
          </cell>
        </row>
        <row r="307">
          <cell r="A307" t="str">
            <v>Agente quimico 162</v>
          </cell>
          <cell r="B307" t="str">
            <v>Plomo</v>
          </cell>
          <cell r="C307" t="str">
            <v>Hipotiroidismo a ocasionado por sustancias exógenas</v>
          </cell>
          <cell r="D307" t="str">
            <v/>
          </cell>
          <cell r="E307" t="str">
            <v/>
          </cell>
          <cell r="F307" t="str">
            <v>Hipotiroidismo a ocasionado por sustancias exógenas</v>
          </cell>
          <cell r="G307" t="str">
            <v/>
          </cell>
        </row>
        <row r="308">
          <cell r="A308" t="str">
            <v>Agente quimico 163</v>
          </cell>
          <cell r="B308" t="str">
            <v>Plomo</v>
          </cell>
          <cell r="C308" t="str">
            <v>Otros trastornos mentales derivados de lesión y disfunción cerebral y de enfermedad física</v>
          </cell>
          <cell r="D308" t="str">
            <v/>
          </cell>
          <cell r="E308" t="str">
            <v/>
          </cell>
          <cell r="F308" t="str">
            <v>Otros trastornos mentales derivados de lesión y disfunción cerebral y de enfermedad física</v>
          </cell>
          <cell r="G308" t="str">
            <v/>
          </cell>
        </row>
        <row r="309">
          <cell r="A309" t="str">
            <v>Agente quimico 164</v>
          </cell>
          <cell r="B309" t="str">
            <v>Plomo</v>
          </cell>
          <cell r="C309" t="str">
            <v>Polineuropatía</v>
          </cell>
          <cell r="D309" t="str">
            <v/>
          </cell>
          <cell r="E309" t="str">
            <v/>
          </cell>
          <cell r="F309" t="str">
            <v>Polineuropatía</v>
          </cell>
          <cell r="G309" t="str">
            <v/>
          </cell>
        </row>
        <row r="310">
          <cell r="A310" t="str">
            <v>Agente quimico 165</v>
          </cell>
          <cell r="B310" t="str">
            <v>Plomo</v>
          </cell>
          <cell r="C310" t="str">
            <v>Encefalopatía tóxica</v>
          </cell>
          <cell r="D310" t="str">
            <v/>
          </cell>
          <cell r="E310" t="str">
            <v/>
          </cell>
          <cell r="F310" t="str">
            <v>Encefalopatía tóxica</v>
          </cell>
          <cell r="G310" t="str">
            <v/>
          </cell>
        </row>
        <row r="311">
          <cell r="A311" t="str">
            <v>Agente quimico 166</v>
          </cell>
          <cell r="B311" t="str">
            <v>Plomo</v>
          </cell>
          <cell r="C311" t="str">
            <v>Hipertensión arterial</v>
          </cell>
          <cell r="D311" t="str">
            <v/>
          </cell>
          <cell r="E311" t="str">
            <v/>
          </cell>
          <cell r="F311" t="str">
            <v>Hipertensión arterial</v>
          </cell>
          <cell r="G311" t="str">
            <v/>
          </cell>
        </row>
        <row r="312">
          <cell r="A312" t="str">
            <v>Agente quimico 167</v>
          </cell>
          <cell r="B312" t="str">
            <v>Plomo</v>
          </cell>
          <cell r="C312" t="str">
            <v>Arritmias. cardíacas</v>
          </cell>
          <cell r="D312" t="str">
            <v/>
          </cell>
          <cell r="E312" t="str">
            <v/>
          </cell>
          <cell r="F312" t="str">
            <v>Arritmias. cardíacas</v>
          </cell>
          <cell r="G312" t="str">
            <v/>
          </cell>
        </row>
        <row r="313">
          <cell r="A313" t="str">
            <v>Agente quimico 168</v>
          </cell>
          <cell r="B313" t="str">
            <v>Plomo</v>
          </cell>
          <cell r="C313" t="str">
            <v>Cólico del plomo</v>
          </cell>
          <cell r="D313" t="str">
            <v/>
          </cell>
          <cell r="E313" t="str">
            <v/>
          </cell>
          <cell r="F313" t="str">
            <v>Cólico del plomo</v>
          </cell>
          <cell r="G313" t="str">
            <v/>
          </cell>
        </row>
        <row r="314">
          <cell r="A314" t="str">
            <v>Agente quimico 169</v>
          </cell>
          <cell r="B314" t="str">
            <v>Plomo</v>
          </cell>
          <cell r="C314" t="str">
            <v>Gota inducida por el plomo</v>
          </cell>
          <cell r="D314" t="str">
            <v/>
          </cell>
          <cell r="E314" t="str">
            <v/>
          </cell>
          <cell r="F314" t="str">
            <v>Gota inducida por el plomo</v>
          </cell>
          <cell r="G314" t="str">
            <v/>
          </cell>
        </row>
        <row r="315">
          <cell r="A315" t="str">
            <v>Agente quimico 170</v>
          </cell>
          <cell r="B315" t="str">
            <v>Plomo</v>
          </cell>
          <cell r="C315" t="str">
            <v>Nefropatía túbulo intersticial</v>
          </cell>
          <cell r="D315" t="str">
            <v/>
          </cell>
          <cell r="E315" t="str">
            <v/>
          </cell>
          <cell r="F315" t="str">
            <v>Nefropatía túbulo intersticial</v>
          </cell>
          <cell r="G315" t="str">
            <v/>
          </cell>
        </row>
        <row r="316">
          <cell r="A316" t="str">
            <v>Agente quimico 171</v>
          </cell>
          <cell r="B316" t="str">
            <v>Plomo</v>
          </cell>
          <cell r="C316" t="str">
            <v>Insuficiencia renal crónica</v>
          </cell>
          <cell r="D316" t="str">
            <v/>
          </cell>
          <cell r="E316" t="str">
            <v/>
          </cell>
          <cell r="F316" t="str">
            <v>Insuficiencia renal crónica</v>
          </cell>
          <cell r="G316" t="str">
            <v/>
          </cell>
        </row>
        <row r="317">
          <cell r="A317" t="str">
            <v>Agente quimico 172</v>
          </cell>
          <cell r="B317" t="str">
            <v>Plomo</v>
          </cell>
          <cell r="C317" t="str">
            <v>Infertilidad masculina</v>
          </cell>
          <cell r="D317" t="str">
            <v/>
          </cell>
          <cell r="E317" t="str">
            <v/>
          </cell>
          <cell r="F317" t="str">
            <v>Infertilidad masculina</v>
          </cell>
          <cell r="G317" t="str">
            <v/>
          </cell>
        </row>
        <row r="318">
          <cell r="A318" t="str">
            <v>Agente quimico 173</v>
          </cell>
          <cell r="B318" t="str">
            <v>Plomo</v>
          </cell>
          <cell r="C318" t="str">
            <v>Efectos tóxicos agudos</v>
          </cell>
          <cell r="D318" t="str">
            <v/>
          </cell>
          <cell r="E318" t="str">
            <v/>
          </cell>
          <cell r="F318" t="str">
            <v>Efectos tóxicos agudos</v>
          </cell>
          <cell r="G318" t="str">
            <v/>
          </cell>
        </row>
        <row r="319">
          <cell r="A319" t="str">
            <v>Agente quimico 174</v>
          </cell>
          <cell r="B319" t="str">
            <v>Plomo</v>
          </cell>
          <cell r="C319" t="str">
            <v>Neoplasia maligna de vejiga</v>
          </cell>
          <cell r="D319" t="str">
            <v/>
          </cell>
          <cell r="E319" t="str">
            <v/>
          </cell>
          <cell r="F319" t="str">
            <v>Neoplasia maligna de vejiga</v>
          </cell>
          <cell r="G319" t="str">
            <v/>
          </cell>
        </row>
        <row r="320">
          <cell r="A320" t="str">
            <v>Agente quimico 175</v>
          </cell>
          <cell r="B320" t="str">
            <v>Plomo</v>
          </cell>
          <cell r="C320" t="str">
            <v>Neoplasia maligna dé bronquios y pulmón</v>
          </cell>
          <cell r="D320" t="str">
            <v/>
          </cell>
          <cell r="E320" t="str">
            <v/>
          </cell>
          <cell r="F320" t="str">
            <v>Neoplasia maligna dé bronquios y pulmón</v>
          </cell>
          <cell r="G320" t="str">
            <v/>
          </cell>
        </row>
        <row r="321">
          <cell r="A321" t="str">
            <v>Agente quimico 176</v>
          </cell>
          <cell r="B321" t="str">
            <v>Monóxido de carbono, cianuro de hidrógeno, sulfuro de hidrogeno</v>
          </cell>
          <cell r="C321" t="str">
            <v>Demencia en otras enfermedades especificas clasificadas en otra sección</v>
          </cell>
          <cell r="D321" t="str">
            <v/>
          </cell>
          <cell r="E321" t="str">
            <v/>
          </cell>
          <cell r="F321" t="str">
            <v>Demencia en otras enfermedades especificas clasificadas en otra sección</v>
          </cell>
          <cell r="G321" t="str">
            <v/>
          </cell>
        </row>
        <row r="322">
          <cell r="A322" t="str">
            <v>Agente quimico 177</v>
          </cell>
          <cell r="B322" t="str">
            <v>Monóxido de carbono, cianuro de hidrógeno, sulfuro de hidrogeno</v>
          </cell>
          <cell r="C322" t="str">
            <v>Trastornos del nervio olfatorio</v>
          </cell>
          <cell r="D322" t="str">
            <v/>
          </cell>
          <cell r="E322" t="str">
            <v/>
          </cell>
          <cell r="F322" t="str">
            <v>Trastornos del nervio olfatorio</v>
          </cell>
          <cell r="G322" t="str">
            <v/>
          </cell>
        </row>
        <row r="323">
          <cell r="A323" t="str">
            <v>Agente quimico 178</v>
          </cell>
          <cell r="B323" t="str">
            <v>Monóxido de carbono, cianuro de hidrógeno, sulfuro de hidrogeno</v>
          </cell>
          <cell r="C323" t="str">
            <v>Encefalopatra tóxica crónica</v>
          </cell>
          <cell r="D323" t="str">
            <v/>
          </cell>
          <cell r="E323" t="str">
            <v/>
          </cell>
          <cell r="F323" t="str">
            <v>Encefalopatra tóxica crónica</v>
          </cell>
          <cell r="G323" t="str">
            <v/>
          </cell>
        </row>
        <row r="324">
          <cell r="A324" t="str">
            <v>Agente quimico 179</v>
          </cell>
          <cell r="B324" t="str">
            <v>Monóxido de carbono, cianuro de hidrógeno, sulfuro de hidrogeno</v>
          </cell>
          <cell r="C324" t="str">
            <v>Conjuntivitis</v>
          </cell>
          <cell r="D324" t="str">
            <v/>
          </cell>
          <cell r="E324" t="str">
            <v/>
          </cell>
          <cell r="F324" t="str">
            <v>Conjuntivitis</v>
          </cell>
          <cell r="G324" t="str">
            <v/>
          </cell>
        </row>
        <row r="325">
          <cell r="A325" t="str">
            <v>Agente quimico 180</v>
          </cell>
          <cell r="B325" t="str">
            <v>Monóxido de carbono, cianuro de hidrógeno, sulfuro de hidrogeno</v>
          </cell>
          <cell r="C325" t="str">
            <v>Queratitis Y queratoconjuntivitis</v>
          </cell>
          <cell r="D325" t="str">
            <v/>
          </cell>
          <cell r="E325" t="str">
            <v/>
          </cell>
          <cell r="F325" t="str">
            <v>Queratitis Y queratoconjuntivitis</v>
          </cell>
          <cell r="G325" t="str">
            <v/>
          </cell>
        </row>
        <row r="326">
          <cell r="A326" t="str">
            <v>Agente quimico 181</v>
          </cell>
          <cell r="B326" t="str">
            <v>Monóxido de carbono, cianuro de hidrógeno, sulfuro de hidrogeno</v>
          </cell>
          <cell r="C326" t="str">
            <v>Angina de pecho</v>
          </cell>
          <cell r="D326" t="str">
            <v/>
          </cell>
          <cell r="E326" t="str">
            <v/>
          </cell>
          <cell r="F326" t="str">
            <v>Angina de pecho</v>
          </cell>
          <cell r="G326" t="str">
            <v/>
          </cell>
        </row>
        <row r="327">
          <cell r="A327" t="str">
            <v>Agente quimico 182</v>
          </cell>
          <cell r="B327" t="str">
            <v>Monóxido de carbono, cianuro de hidrógeno, sulfuro de hidrogeno</v>
          </cell>
          <cell r="C327" t="str">
            <v>Infarto agudo de miocardio</v>
          </cell>
          <cell r="D327" t="str">
            <v/>
          </cell>
          <cell r="E327" t="str">
            <v/>
          </cell>
          <cell r="F327" t="str">
            <v>Infarto agudo de miocardio</v>
          </cell>
          <cell r="G327" t="str">
            <v/>
          </cell>
        </row>
        <row r="328">
          <cell r="A328" t="str">
            <v>Agente quimico 183</v>
          </cell>
          <cell r="B328" t="str">
            <v>Monóxido de carbono, cianuro de hidrógeno, sulfuro de hidrogeno</v>
          </cell>
          <cell r="C328" t="str">
            <v>Paro cardiaco</v>
          </cell>
          <cell r="D328" t="str">
            <v/>
          </cell>
          <cell r="E328" t="str">
            <v/>
          </cell>
          <cell r="F328" t="str">
            <v>Paro cardiaco</v>
          </cell>
          <cell r="G328" t="str">
            <v/>
          </cell>
        </row>
        <row r="329">
          <cell r="A329" t="str">
            <v>Agente quimico 184</v>
          </cell>
          <cell r="B329" t="str">
            <v>Monóxido de carbono, cianuro de hidrógeno, sulfuro de hidrogeno</v>
          </cell>
          <cell r="C329" t="str">
            <v>Arritmias cardiacas</v>
          </cell>
          <cell r="D329" t="str">
            <v/>
          </cell>
          <cell r="E329" t="str">
            <v/>
          </cell>
          <cell r="F329" t="str">
            <v>Arritmias cardiacas</v>
          </cell>
          <cell r="G329" t="str">
            <v/>
          </cell>
        </row>
        <row r="330">
          <cell r="A330" t="str">
            <v>Agente quimico 185</v>
          </cell>
          <cell r="B330" t="str">
            <v>Monóxido de carbono, cianuro de hidrógeno, sulfuro de hidrogeno</v>
          </cell>
          <cell r="C330" t="str">
            <v>Bronquitis y neumonitis causada por productos químicos, gases, humos y vapores</v>
          </cell>
          <cell r="D330" t="str">
            <v/>
          </cell>
          <cell r="E330" t="str">
            <v/>
          </cell>
          <cell r="F330" t="str">
            <v>Bronquitis y neumonitis causada por productos químicos, gases, humos y vapores</v>
          </cell>
          <cell r="G330" t="str">
            <v/>
          </cell>
        </row>
        <row r="331">
          <cell r="A331" t="str">
            <v>Agente quimico 186</v>
          </cell>
          <cell r="B331" t="str">
            <v>Monóxido de carbono, cianuro de hidrógeno, sulfuro de hidrogeno</v>
          </cell>
          <cell r="C331" t="str">
            <v>Edema pulmonar agudo causado por productos químicos, gases, humos y vapores</v>
          </cell>
          <cell r="D331" t="str">
            <v/>
          </cell>
          <cell r="E331" t="str">
            <v/>
          </cell>
          <cell r="F331" t="str">
            <v>Edema pulmonar agudo causado por productos químicos, gases, humos y vapores</v>
          </cell>
          <cell r="G331" t="str">
            <v/>
          </cell>
        </row>
        <row r="332">
          <cell r="A332" t="str">
            <v>Agente quimico 187</v>
          </cell>
          <cell r="B332" t="str">
            <v>Monóxido de carbono, cianuro de hidrógeno, sulfuro de hidrogeno</v>
          </cell>
          <cell r="C332" t="str">
            <v>Síndrome de disfunción reactiva de las vías aéreas</v>
          </cell>
          <cell r="D332" t="str">
            <v/>
          </cell>
          <cell r="E332" t="str">
            <v/>
          </cell>
          <cell r="F332" t="str">
            <v>Síndrome de disfunción reactiva de las vías aéreas</v>
          </cell>
          <cell r="G332" t="str">
            <v/>
          </cell>
        </row>
        <row r="333">
          <cell r="A333" t="str">
            <v>Agente quimico 188</v>
          </cell>
          <cell r="B333" t="str">
            <v>Monóxido de carbono, cianuro de hidrógeno, sulfuro de hidrogeno</v>
          </cell>
          <cell r="C333" t="str">
            <v>Bronquiolitis obliterante crónica, enfisema crónico difuso o fibrosis pulmonar crónica</v>
          </cell>
          <cell r="D333" t="str">
            <v/>
          </cell>
          <cell r="E333" t="str">
            <v/>
          </cell>
          <cell r="F333" t="str">
            <v>Bronquiolitis obliterante crónica, enfisema crónico difuso o fibrosis pulmonar crónica</v>
          </cell>
          <cell r="G333" t="str">
            <v/>
          </cell>
        </row>
        <row r="334">
          <cell r="A334" t="str">
            <v>Agente quimico 189</v>
          </cell>
          <cell r="B334" t="str">
            <v>Monóxido de carbono, cianuro de hidrógeno, sulfuro de hidrogeno</v>
          </cell>
          <cell r="C334" t="str">
            <v>Efectos tóxicos agudos</v>
          </cell>
          <cell r="D334" t="str">
            <v/>
          </cell>
          <cell r="E334" t="str">
            <v/>
          </cell>
          <cell r="F334" t="str">
            <v>Efectos tóxicos agudos</v>
          </cell>
          <cell r="G334" t="str">
            <v/>
          </cell>
        </row>
        <row r="335">
          <cell r="A335" t="str">
            <v>Agente quimico 190</v>
          </cell>
          <cell r="B335" t="str">
            <v>Silice Libre</v>
          </cell>
          <cell r="C335" t="str">
            <v>Neoplasia maligna de Tallado y pulido de rocas que bronquios y de pulmón (</v>
          </cell>
          <cell r="D335" t="str">
            <v/>
          </cell>
          <cell r="E335" t="str">
            <v/>
          </cell>
          <cell r="F335" t="str">
            <v>Neoplasia maligna de Tallado y pulido de rocas que bronquios y de pulmón (</v>
          </cell>
          <cell r="G335" t="str">
            <v/>
          </cell>
        </row>
        <row r="336">
          <cell r="A336" t="str">
            <v>Agente quimico 191</v>
          </cell>
          <cell r="B336" t="str">
            <v>Silice Libre</v>
          </cell>
          <cell r="C336" t="str">
            <v>Enfermedad cardiaca</v>
          </cell>
          <cell r="D336" t="str">
            <v/>
          </cell>
          <cell r="E336" t="str">
            <v/>
          </cell>
          <cell r="F336" t="str">
            <v>Enfermedad cardiaca</v>
          </cell>
          <cell r="G336" t="str">
            <v/>
          </cell>
        </row>
        <row r="337">
          <cell r="A337" t="str">
            <v>Agente quimico 192</v>
          </cell>
          <cell r="B337" t="str">
            <v>Silice Libre</v>
          </cell>
          <cell r="C337" t="str">
            <v>Otras enfermedades pulmonares</v>
          </cell>
          <cell r="D337" t="str">
            <v/>
          </cell>
          <cell r="E337" t="str">
            <v/>
          </cell>
          <cell r="F337" t="str">
            <v>Otras enfermedades pulmonares</v>
          </cell>
          <cell r="G337" t="str">
            <v/>
          </cell>
        </row>
        <row r="338">
          <cell r="A338" t="str">
            <v>Agente quimico 193</v>
          </cell>
          <cell r="B338" t="str">
            <v>Silice Libre</v>
          </cell>
          <cell r="C338" t="str">
            <v xml:space="preserve"> Silicosis</v>
          </cell>
          <cell r="D338" t="str">
            <v/>
          </cell>
          <cell r="E338" t="str">
            <v/>
          </cell>
          <cell r="F338" t="str">
            <v xml:space="preserve"> Silicosis</v>
          </cell>
          <cell r="G338" t="str">
            <v/>
          </cell>
        </row>
        <row r="339">
          <cell r="A339" t="str">
            <v>Agente quimico 194</v>
          </cell>
          <cell r="B339" t="str">
            <v>Silice Libre</v>
          </cell>
          <cell r="C339" t="str">
            <v>Neumoconiosis</v>
          </cell>
          <cell r="D339" t="str">
            <v/>
          </cell>
          <cell r="E339" t="str">
            <v/>
          </cell>
          <cell r="F339" t="str">
            <v>Neumoconiosis</v>
          </cell>
          <cell r="G339" t="str">
            <v/>
          </cell>
        </row>
        <row r="340">
          <cell r="A340" t="str">
            <v>Agente quimico 195</v>
          </cell>
          <cell r="B340" t="str">
            <v>Silice Libre</v>
          </cell>
          <cell r="C340" t="str">
            <v>Síndrome de Caplan</v>
          </cell>
          <cell r="D340" t="str">
            <v/>
          </cell>
          <cell r="E340" t="str">
            <v/>
          </cell>
          <cell r="F340" t="str">
            <v>Síndrome de Caplan</v>
          </cell>
          <cell r="G340" t="str">
            <v/>
          </cell>
        </row>
        <row r="341">
          <cell r="A341" t="str">
            <v>Agente quimico 196</v>
          </cell>
          <cell r="B341" t="str">
            <v>Sulfuro de carbono</v>
          </cell>
          <cell r="C341" t="str">
            <v>Demencia</v>
          </cell>
          <cell r="D341" t="str">
            <v/>
          </cell>
          <cell r="E341" t="str">
            <v/>
          </cell>
          <cell r="F341" t="str">
            <v>Demencia</v>
          </cell>
          <cell r="G341" t="str">
            <v/>
          </cell>
        </row>
        <row r="342">
          <cell r="A342" t="str">
            <v>Agente quimico 197</v>
          </cell>
          <cell r="B342" t="str">
            <v>Sulfuro de carbono</v>
          </cell>
          <cell r="C342" t="str">
            <v>Trastornos de personalidad y Fabricación y utilización de solventes</v>
          </cell>
          <cell r="D342" t="str">
            <v/>
          </cell>
          <cell r="E342" t="str">
            <v/>
          </cell>
          <cell r="F342" t="str">
            <v>Trastornos de personalidad y Fabricación y utilización de solventes</v>
          </cell>
          <cell r="G342" t="str">
            <v/>
          </cell>
        </row>
        <row r="343">
          <cell r="A343" t="str">
            <v>Agente quimico 198</v>
          </cell>
          <cell r="B343" t="str">
            <v>Sulfuro de carbono</v>
          </cell>
          <cell r="C343" t="str">
            <v>Trastorno mental orgánico o Limpieza en seco</v>
          </cell>
          <cell r="D343" t="str">
            <v/>
          </cell>
          <cell r="E343" t="str">
            <v/>
          </cell>
          <cell r="F343" t="str">
            <v>Trastorno mental orgánico o Limpieza en seco</v>
          </cell>
          <cell r="G343" t="str">
            <v/>
          </cell>
        </row>
        <row r="344">
          <cell r="A344" t="str">
            <v>Agente quimico 199</v>
          </cell>
          <cell r="B344" t="str">
            <v>Sulfuro de carbono</v>
          </cell>
          <cell r="C344" t="str">
            <v>Episodios depresivos</v>
          </cell>
          <cell r="D344" t="str">
            <v/>
          </cell>
          <cell r="E344" t="str">
            <v/>
          </cell>
          <cell r="F344" t="str">
            <v>Episodios depresivos</v>
          </cell>
          <cell r="G344" t="str">
            <v/>
          </cell>
        </row>
        <row r="345">
          <cell r="A345" t="str">
            <v>Agente quimico 200</v>
          </cell>
          <cell r="B345" t="str">
            <v>Sulfuro de carbono</v>
          </cell>
          <cell r="C345" t="str">
            <v>Neurastenia</v>
          </cell>
          <cell r="D345" t="str">
            <v/>
          </cell>
          <cell r="E345" t="str">
            <v/>
          </cell>
          <cell r="F345" t="str">
            <v>Neurastenia</v>
          </cell>
          <cell r="G345" t="str">
            <v/>
          </cell>
        </row>
        <row r="346">
          <cell r="A346" t="str">
            <v>Agente quimico 201</v>
          </cell>
          <cell r="B346" t="str">
            <v>Sulfuro de carbono</v>
          </cell>
          <cell r="C346" t="str">
            <v>Polineuropatía debida a otros agentes tóxicos</v>
          </cell>
          <cell r="D346" t="str">
            <v/>
          </cell>
          <cell r="E346" t="str">
            <v/>
          </cell>
          <cell r="F346" t="str">
            <v>Polineuropatía debida a otros agentes tóxicos</v>
          </cell>
          <cell r="G346" t="str">
            <v/>
          </cell>
        </row>
        <row r="347">
          <cell r="A347" t="str">
            <v>Agente quimico 202</v>
          </cell>
          <cell r="B347" t="str">
            <v>Sulfuro de carbono</v>
          </cell>
          <cell r="C347" t="str">
            <v>Encefalopatla tóxica</v>
          </cell>
          <cell r="D347" t="str">
            <v/>
          </cell>
          <cell r="E347" t="str">
            <v/>
          </cell>
          <cell r="F347" t="str">
            <v>Encefalopatla tóxica</v>
          </cell>
          <cell r="G347" t="str">
            <v/>
          </cell>
        </row>
        <row r="348">
          <cell r="A348" t="str">
            <v>Agente quimico 203</v>
          </cell>
          <cell r="B348" t="str">
            <v>Sulfuro de carbono</v>
          </cell>
          <cell r="C348" t="str">
            <v>Neuritis óptica</v>
          </cell>
          <cell r="D348" t="str">
            <v/>
          </cell>
          <cell r="E348" t="str">
            <v/>
          </cell>
          <cell r="F348" t="str">
            <v>Neuritis óptica</v>
          </cell>
          <cell r="G348" t="str">
            <v/>
          </cell>
        </row>
        <row r="349">
          <cell r="A349" t="str">
            <v>Agente quimico 204</v>
          </cell>
          <cell r="B349" t="str">
            <v>Sulfuro de carbono</v>
          </cell>
          <cell r="C349" t="str">
            <v>Angina de pecho</v>
          </cell>
          <cell r="D349" t="str">
            <v/>
          </cell>
          <cell r="E349" t="str">
            <v/>
          </cell>
          <cell r="F349" t="str">
            <v>Angina de pecho</v>
          </cell>
          <cell r="G349" t="str">
            <v/>
          </cell>
        </row>
        <row r="350">
          <cell r="A350" t="str">
            <v>Agente quimico 205</v>
          </cell>
          <cell r="B350" t="str">
            <v>Sulfuro de carbono</v>
          </cell>
          <cell r="C350" t="str">
            <v>Infarto agudo de miocardio</v>
          </cell>
          <cell r="D350" t="str">
            <v/>
          </cell>
          <cell r="E350" t="str">
            <v/>
          </cell>
          <cell r="F350" t="str">
            <v>Infarto agudo de miocardio</v>
          </cell>
          <cell r="G350" t="str">
            <v/>
          </cell>
        </row>
        <row r="351">
          <cell r="A351" t="str">
            <v>Agente quimico 206</v>
          </cell>
          <cell r="B351" t="str">
            <v>Sulfuro de carbono</v>
          </cell>
          <cell r="C351" t="str">
            <v>Ateroesclerosis y enfermedad ateroesclerótica del corazón</v>
          </cell>
          <cell r="D351" t="str">
            <v/>
          </cell>
          <cell r="E351" t="str">
            <v/>
          </cell>
          <cell r="F351" t="str">
            <v>Ateroesclerosis y enfermedad ateroesclerótica del corazón</v>
          </cell>
          <cell r="G351" t="str">
            <v/>
          </cell>
        </row>
        <row r="352">
          <cell r="A352" t="str">
            <v>Agente quimico 207</v>
          </cell>
          <cell r="B352" t="str">
            <v>Sulfuro de carbono</v>
          </cell>
          <cell r="C352" t="str">
            <v>Efectos tóxicos agudos</v>
          </cell>
          <cell r="D352" t="str">
            <v/>
          </cell>
          <cell r="E352" t="str">
            <v/>
          </cell>
          <cell r="F352" t="str">
            <v>Efectos tóxicos agudos</v>
          </cell>
          <cell r="G352" t="str">
            <v/>
          </cell>
        </row>
        <row r="353">
          <cell r="A353" t="str">
            <v>Agente quimico 208</v>
          </cell>
          <cell r="B353" t="str">
            <v>Alquitrán, Brea, Betún, Parafina y otros</v>
          </cell>
          <cell r="C353" t="str">
            <v>Neoplasia maligna</v>
          </cell>
          <cell r="D353" t="str">
            <v/>
          </cell>
          <cell r="E353" t="str">
            <v/>
          </cell>
          <cell r="F353" t="str">
            <v>Neoplasia maligna</v>
          </cell>
          <cell r="G353" t="str">
            <v/>
          </cell>
        </row>
        <row r="354">
          <cell r="A354" t="str">
            <v>Agente quimico 209</v>
          </cell>
          <cell r="B354" t="str">
            <v>Alquitrán, Brea, Betún, Parafina y otros</v>
          </cell>
          <cell r="C354" t="str">
            <v>Neoplasia maligna</v>
          </cell>
          <cell r="D354" t="str">
            <v/>
          </cell>
          <cell r="E354" t="str">
            <v/>
          </cell>
          <cell r="F354" t="str">
            <v>Neoplasia maligna</v>
          </cell>
          <cell r="G354" t="str">
            <v/>
          </cell>
        </row>
        <row r="355">
          <cell r="A355" t="str">
            <v>Agente quimico 210</v>
          </cell>
          <cell r="B355" t="str">
            <v>Alquitrán, Brea, Betún, Parafina y otros</v>
          </cell>
          <cell r="C355" t="str">
            <v>Dermatitis alérgica</v>
          </cell>
          <cell r="D355" t="str">
            <v/>
          </cell>
          <cell r="E355" t="str">
            <v/>
          </cell>
          <cell r="F355" t="str">
            <v>Dermatitis alérgica</v>
          </cell>
          <cell r="G355" t="str">
            <v/>
          </cell>
        </row>
        <row r="356">
          <cell r="A356" t="str">
            <v>Agente quimico 211</v>
          </cell>
          <cell r="B356" t="str">
            <v>Alquitrán, Brea, Betún, Parafina y otros</v>
          </cell>
          <cell r="C356" t="str">
            <v>Otras formas de hiperpigmentación de la melanina</v>
          </cell>
          <cell r="D356" t="str">
            <v/>
          </cell>
          <cell r="E356" t="str">
            <v/>
          </cell>
          <cell r="F356" t="str">
            <v>Otras formas de hiperpigmentación de la melanina</v>
          </cell>
          <cell r="G356" t="str">
            <v/>
          </cell>
        </row>
        <row r="357">
          <cell r="A357" t="str">
            <v>Agente Psicosocial 1</v>
          </cell>
          <cell r="B357" t="str">
            <v>Gestión organizacional</v>
          </cell>
          <cell r="C357" t="str">
            <v>Trastornos psicóticos agudos y transitorios</v>
          </cell>
          <cell r="D357" t="str">
            <v/>
          </cell>
          <cell r="E357" t="str">
            <v/>
          </cell>
          <cell r="F357" t="str">
            <v>Trastornos psicóticos agudos y transitorios</v>
          </cell>
          <cell r="G357" t="str">
            <v/>
          </cell>
        </row>
        <row r="358">
          <cell r="A358" t="str">
            <v>Agente Psicosocial 2</v>
          </cell>
          <cell r="B358" t="str">
            <v>Gestión organizacional</v>
          </cell>
          <cell r="C358" t="str">
            <v>Depresión</v>
          </cell>
          <cell r="D358" t="str">
            <v/>
          </cell>
          <cell r="E358" t="str">
            <v/>
          </cell>
          <cell r="F358" t="str">
            <v>Depresión</v>
          </cell>
          <cell r="G358" t="str">
            <v/>
          </cell>
        </row>
        <row r="359">
          <cell r="A359" t="str">
            <v>Agente Psicosocial 3</v>
          </cell>
          <cell r="B359" t="str">
            <v>Gestión organizacional</v>
          </cell>
          <cell r="C359" t="str">
            <v>Episodios depresivos</v>
          </cell>
          <cell r="D359" t="str">
            <v/>
          </cell>
          <cell r="E359" t="str">
            <v/>
          </cell>
          <cell r="F359" t="str">
            <v>Episodios depresivos</v>
          </cell>
          <cell r="G359" t="str">
            <v/>
          </cell>
        </row>
        <row r="360">
          <cell r="A360" t="str">
            <v>Agente Psicosocial 4</v>
          </cell>
          <cell r="B360" t="str">
            <v>Gestión organizacional</v>
          </cell>
          <cell r="C360" t="str">
            <v>Trastorno de pánico</v>
          </cell>
          <cell r="D360" t="str">
            <v/>
          </cell>
          <cell r="E360" t="str">
            <v/>
          </cell>
          <cell r="F360" t="str">
            <v>Trastorno de pánico</v>
          </cell>
          <cell r="G360" t="str">
            <v/>
          </cell>
        </row>
        <row r="361">
          <cell r="A361" t="str">
            <v>Agente Psicosocial 5</v>
          </cell>
          <cell r="B361" t="str">
            <v>Gestión organizacional</v>
          </cell>
          <cell r="C361" t="str">
            <v>Trastorno de ansiedad generalizada</v>
          </cell>
          <cell r="D361" t="str">
            <v/>
          </cell>
          <cell r="E361" t="str">
            <v/>
          </cell>
          <cell r="F361" t="str">
            <v>Trastorno de ansiedad generalizada</v>
          </cell>
          <cell r="G361" t="str">
            <v/>
          </cell>
        </row>
        <row r="362">
          <cell r="A362" t="str">
            <v>Agente Psicosocial 6</v>
          </cell>
          <cell r="B362" t="str">
            <v>Gestión organizacional</v>
          </cell>
          <cell r="C362" t="str">
            <v>Trastorno mixto ansiosodepresivo</v>
          </cell>
          <cell r="D362" t="str">
            <v/>
          </cell>
          <cell r="E362" t="str">
            <v/>
          </cell>
          <cell r="F362" t="str">
            <v>Trastorno mixto ansiosodepresivo</v>
          </cell>
          <cell r="G362" t="str">
            <v/>
          </cell>
        </row>
        <row r="363">
          <cell r="A363" t="str">
            <v>Agente Psicosocial 7</v>
          </cell>
          <cell r="B363" t="str">
            <v>Gestión organizacional</v>
          </cell>
          <cell r="C363" t="str">
            <v>Reacciones a estrés grave</v>
          </cell>
          <cell r="D363" t="str">
            <v/>
          </cell>
          <cell r="E363" t="str">
            <v/>
          </cell>
          <cell r="F363" t="str">
            <v>Reacciones a estrés grave</v>
          </cell>
          <cell r="G363" t="str">
            <v/>
          </cell>
        </row>
        <row r="364">
          <cell r="A364" t="str">
            <v>Agente Psicosocial 8</v>
          </cell>
          <cell r="B364" t="str">
            <v>Gestión organizacional</v>
          </cell>
          <cell r="C364" t="str">
            <v>Trastornos de adaptación</v>
          </cell>
          <cell r="D364" t="str">
            <v/>
          </cell>
          <cell r="E364" t="str">
            <v/>
          </cell>
          <cell r="F364" t="str">
            <v>Trastornos de adaptación</v>
          </cell>
          <cell r="G364" t="str">
            <v/>
          </cell>
        </row>
        <row r="365">
          <cell r="A365" t="str">
            <v>Agente Psicosocial 9</v>
          </cell>
          <cell r="B365" t="str">
            <v>Gestión organizacional</v>
          </cell>
          <cell r="C365" t="str">
            <v>Trastornos adaptativos con humor ansioso, con humor depresivo', con humor mixto, con alteraciones del comportamiento o mixto con alteraciones de las emociones y del comportamiento</v>
          </cell>
          <cell r="D365" t="str">
            <v/>
          </cell>
          <cell r="E365" t="str">
            <v/>
          </cell>
          <cell r="F365" t="str">
            <v>Trastornos adaptativos con humor ansioso, con humor depresivo', con humor mixto, con alteraciones del comportamiento o mixto con alteraciones de las emociones y del comportamiento</v>
          </cell>
          <cell r="G365" t="str">
            <v/>
          </cell>
        </row>
        <row r="366">
          <cell r="A366" t="str">
            <v>Agente Psicosocial 10</v>
          </cell>
          <cell r="B366" t="str">
            <v>Gestión organizacional</v>
          </cell>
          <cell r="C366" t="str">
            <v>Hipertensión arterial secundaria.</v>
          </cell>
          <cell r="D366" t="str">
            <v/>
          </cell>
          <cell r="E366" t="str">
            <v/>
          </cell>
          <cell r="F366" t="str">
            <v>Hipertensión arterial secundaria.</v>
          </cell>
          <cell r="G366" t="str">
            <v/>
          </cell>
        </row>
        <row r="367">
          <cell r="A367" t="str">
            <v>Agente Psicosocial 11</v>
          </cell>
          <cell r="B367" t="str">
            <v>Gestión organizacional</v>
          </cell>
          <cell r="C367" t="str">
            <v>Angina de pecho, Cardiopatía isquémica</v>
          </cell>
          <cell r="D367" t="str">
            <v/>
          </cell>
          <cell r="E367" t="str">
            <v/>
          </cell>
          <cell r="F367" t="str">
            <v>Angina de pecho, Cardiopatía isquémica</v>
          </cell>
          <cell r="G367" t="str">
            <v/>
          </cell>
        </row>
        <row r="368">
          <cell r="A368" t="str">
            <v>Agente Psicosocial 12</v>
          </cell>
          <cell r="B368" t="str">
            <v>Gestión organizacional</v>
          </cell>
          <cell r="C368" t="str">
            <v>Infarto agudo de miocardio</v>
          </cell>
          <cell r="D368" t="str">
            <v/>
          </cell>
          <cell r="E368" t="str">
            <v/>
          </cell>
          <cell r="F368" t="str">
            <v>Infarto agudo de miocardio</v>
          </cell>
          <cell r="G368" t="str">
            <v/>
          </cell>
        </row>
        <row r="369">
          <cell r="A369" t="str">
            <v>Agente Psicosocial 13</v>
          </cell>
          <cell r="B369" t="str">
            <v>Gestión organizacional</v>
          </cell>
          <cell r="C369" t="str">
            <v>Enfermedades cerebrovasculares</v>
          </cell>
          <cell r="D369" t="str">
            <v/>
          </cell>
          <cell r="E369" t="str">
            <v/>
          </cell>
          <cell r="F369" t="str">
            <v>Enfermedades cerebrovasculares</v>
          </cell>
          <cell r="G369" t="str">
            <v/>
          </cell>
        </row>
        <row r="370">
          <cell r="A370" t="str">
            <v>Agente Psicosocial 14</v>
          </cell>
          <cell r="B370" t="str">
            <v>Gestión organizacional</v>
          </cell>
          <cell r="C370" t="str">
            <v>Encefalopatía hipertensiva</v>
          </cell>
          <cell r="D370" t="str">
            <v/>
          </cell>
          <cell r="E370" t="str">
            <v/>
          </cell>
          <cell r="F370" t="str">
            <v>Encefalopatía hipertensiva</v>
          </cell>
          <cell r="G370" t="str">
            <v/>
          </cell>
        </row>
        <row r="371">
          <cell r="A371" t="str">
            <v>Agente Psicosocial 15</v>
          </cell>
          <cell r="B371" t="str">
            <v>Gestión organizacional</v>
          </cell>
          <cell r="C371" t="str">
            <v>Ataque isquémico cerebral transitorio sin especificar</v>
          </cell>
          <cell r="D371" t="str">
            <v/>
          </cell>
          <cell r="E371" t="str">
            <v/>
          </cell>
          <cell r="F371" t="str">
            <v>Ataque isquémico cerebral transitorio sin especificar</v>
          </cell>
          <cell r="G371" t="str">
            <v/>
          </cell>
        </row>
        <row r="372">
          <cell r="A372" t="str">
            <v>Agente Psicosocial 16</v>
          </cell>
          <cell r="B372" t="str">
            <v>Gestión organizacional</v>
          </cell>
          <cell r="C372" t="str">
            <v>Úlcera gástrica</v>
          </cell>
          <cell r="D372" t="str">
            <v/>
          </cell>
          <cell r="E372" t="str">
            <v/>
          </cell>
          <cell r="F372" t="str">
            <v>Úlcera gástrica</v>
          </cell>
          <cell r="G372" t="str">
            <v/>
          </cell>
        </row>
        <row r="373">
          <cell r="A373" t="str">
            <v>Agente Psicosocial 17</v>
          </cell>
          <cell r="B373" t="str">
            <v>Gestión organizacional</v>
          </cell>
          <cell r="C373" t="str">
            <v>Úlcera duodenal</v>
          </cell>
          <cell r="D373" t="str">
            <v/>
          </cell>
          <cell r="E373" t="str">
            <v/>
          </cell>
          <cell r="F373" t="str">
            <v>Úlcera duodenal</v>
          </cell>
          <cell r="G373" t="str">
            <v/>
          </cell>
        </row>
        <row r="374">
          <cell r="A374" t="str">
            <v>Agente Psicosocial 18</v>
          </cell>
          <cell r="B374" t="str">
            <v>Gestión organizacional</v>
          </cell>
          <cell r="C374" t="str">
            <v>Úlcera péptica, de sitio no especificado</v>
          </cell>
          <cell r="D374" t="str">
            <v/>
          </cell>
          <cell r="E374" t="str">
            <v/>
          </cell>
          <cell r="F374" t="str">
            <v>Úlcera péptica, de sitio no especificado</v>
          </cell>
          <cell r="G374" t="str">
            <v/>
          </cell>
        </row>
        <row r="375">
          <cell r="A375" t="str">
            <v>Agente Psicosocial 19</v>
          </cell>
          <cell r="B375" t="str">
            <v>Gestión organizacional</v>
          </cell>
          <cell r="C375" t="str">
            <v>Úlcera gastroyeyunal</v>
          </cell>
          <cell r="D375" t="str">
            <v/>
          </cell>
          <cell r="E375" t="str">
            <v/>
          </cell>
          <cell r="F375" t="str">
            <v>Úlcera gastroyeyunal</v>
          </cell>
          <cell r="G375" t="str">
            <v/>
          </cell>
        </row>
        <row r="376">
          <cell r="A376" t="str">
            <v>Agente Psicosocial 20</v>
          </cell>
          <cell r="B376" t="str">
            <v>Naturaleza de la tarea</v>
          </cell>
          <cell r="C376" t="str">
            <v>Gastritis crónica; no especificada</v>
          </cell>
          <cell r="D376" t="str">
            <v/>
          </cell>
          <cell r="E376" t="str">
            <v/>
          </cell>
          <cell r="F376" t="str">
            <v>Gastritis crónica; no especificada</v>
          </cell>
          <cell r="G376" t="str">
            <v/>
          </cell>
        </row>
        <row r="377">
          <cell r="A377" t="str">
            <v>Agente Psicosocial 21</v>
          </cell>
          <cell r="B377" t="str">
            <v>Naturaleza de la tarea</v>
          </cell>
          <cell r="C377" t="str">
            <v>Dispepsia</v>
          </cell>
          <cell r="D377" t="str">
            <v/>
          </cell>
          <cell r="E377" t="str">
            <v/>
          </cell>
          <cell r="F377" t="str">
            <v>Dispepsia</v>
          </cell>
          <cell r="G377" t="str">
            <v/>
          </cell>
        </row>
        <row r="378">
          <cell r="A378" t="str">
            <v>Agente Psicosocial 22</v>
          </cell>
          <cell r="B378" t="str">
            <v>Naturaleza de la tarea</v>
          </cell>
          <cell r="C378" t="str">
            <v>Síndrome del colon irritable con diarrea</v>
          </cell>
          <cell r="D378" t="str">
            <v/>
          </cell>
          <cell r="E378" t="str">
            <v/>
          </cell>
          <cell r="F378" t="str">
            <v>Síndrome del colon irritable con diarrea</v>
          </cell>
          <cell r="G378" t="str">
            <v/>
          </cell>
        </row>
        <row r="379">
          <cell r="A379" t="str">
            <v>Agente Psicosocial 23</v>
          </cell>
          <cell r="B379" t="str">
            <v>Naturaleza de la tarea</v>
          </cell>
          <cell r="C379" t="str">
            <v>Síndrome del colon irritable sin diarrea</v>
          </cell>
          <cell r="D379" t="str">
            <v/>
          </cell>
          <cell r="E379" t="str">
            <v/>
          </cell>
          <cell r="F379" t="str">
            <v>Síndrome del colon irritable sin diarrea</v>
          </cell>
          <cell r="G379" t="str">
            <v/>
          </cell>
        </row>
        <row r="380">
          <cell r="A380" t="str">
            <v>Agente Psicosocial 24</v>
          </cell>
          <cell r="B380" t="str">
            <v>Jornada de trabajo</v>
          </cell>
          <cell r="C380" t="str">
            <v>Trastornos del sueño debidos a factores no orgánicos</v>
          </cell>
          <cell r="D380" t="str">
            <v/>
          </cell>
          <cell r="E380" t="str">
            <v/>
          </cell>
          <cell r="F380" t="str">
            <v>Trastornos del sueño debidos a factores no orgánicos</v>
          </cell>
          <cell r="G380" t="str">
            <v/>
          </cell>
        </row>
        <row r="381">
          <cell r="A381" t="str">
            <v>Agente Psicosocial 25</v>
          </cell>
          <cell r="B381" t="str">
            <v>Jornada de trabajo</v>
          </cell>
          <cell r="C381" t="str">
            <v>Estrés post-traumático</v>
          </cell>
          <cell r="D381" t="str">
            <v/>
          </cell>
          <cell r="E381" t="str">
            <v/>
          </cell>
          <cell r="F381" t="str">
            <v>Estrés post-traumático</v>
          </cell>
          <cell r="G381" t="str">
            <v/>
          </cell>
        </row>
        <row r="382">
          <cell r="A382" t="str">
            <v>Factores Ergonomicos 1</v>
          </cell>
          <cell r="B382" t="str">
            <v>Posiciones forzadas y movimientos repetitivos de miembros superiores</v>
          </cell>
          <cell r="C382" t="str">
            <v>Trastornos del plexo braquial (Síndrome de salida del tórax, síndrome. del desfiladero torácico)</v>
          </cell>
          <cell r="D382" t="str">
            <v/>
          </cell>
          <cell r="E382" t="str">
            <v/>
          </cell>
          <cell r="F382" t="str">
            <v>Trastornos del plexo braquial (Síndrome de salida del tórax, síndrome. del desfiladero torácico)</v>
          </cell>
          <cell r="G382" t="str">
            <v/>
          </cell>
        </row>
        <row r="383">
          <cell r="A383" t="str">
            <v>Factores Ergonomicos 2</v>
          </cell>
          <cell r="B383" t="str">
            <v>Combinación de movimientos repetitivos con fuerza</v>
          </cell>
          <cell r="C383" t="str">
            <v>Mononeuropatlas de miembros superiores</v>
          </cell>
          <cell r="D383" t="str">
            <v/>
          </cell>
          <cell r="E383" t="str">
            <v/>
          </cell>
          <cell r="F383" t="str">
            <v>Mononeuropatlas de miembros superiores</v>
          </cell>
          <cell r="G383" t="str">
            <v/>
          </cell>
        </row>
        <row r="384">
          <cell r="A384" t="str">
            <v>Factores Ergonomicos 3</v>
          </cell>
          <cell r="B384" t="str">
            <v>Combinación de movimientos repetitivos con fuerza</v>
          </cell>
          <cell r="C384" t="str">
            <v>Síndrome de Túnel Carpiano</v>
          </cell>
          <cell r="D384" t="str">
            <v/>
          </cell>
          <cell r="E384" t="str">
            <v/>
          </cell>
          <cell r="F384" t="str">
            <v>Síndrome de Túnel Carpiano</v>
          </cell>
          <cell r="G384" t="str">
            <v/>
          </cell>
        </row>
        <row r="385">
          <cell r="A385" t="str">
            <v>Factores Ergonomicos 4</v>
          </cell>
          <cell r="B385" t="str">
            <v>Combinación de movimientos repetitivos con fuerza</v>
          </cell>
          <cell r="C385" t="str">
            <v>Síndrome de Pronador Redondo</v>
          </cell>
          <cell r="D385" t="str">
            <v/>
          </cell>
          <cell r="E385" t="str">
            <v/>
          </cell>
          <cell r="F385" t="str">
            <v>Síndrome de Pronador Redondo</v>
          </cell>
          <cell r="G385" t="str">
            <v/>
          </cell>
        </row>
        <row r="386">
          <cell r="A386" t="str">
            <v>Factores Ergonomicos 5</v>
          </cell>
          <cell r="B386" t="str">
            <v>Combinación de movimientos repetitivos con fuerza</v>
          </cell>
          <cell r="C386" t="str">
            <v>Síndrome de Canal de Guyón. Lesión del Nervio Cubital</v>
          </cell>
          <cell r="D386" t="str">
            <v/>
          </cell>
          <cell r="E386" t="str">
            <v/>
          </cell>
          <cell r="F386" t="str">
            <v>Síndrome de Canal de Guyón. Lesión del Nervio Cubital</v>
          </cell>
          <cell r="G386" t="str">
            <v/>
          </cell>
        </row>
        <row r="387">
          <cell r="A387" t="str">
            <v>Factores Ergonomicos 6</v>
          </cell>
          <cell r="B387" t="str">
            <v>Combinación de movimientos repetitivos con fuerza</v>
          </cell>
          <cell r="C387" t="str">
            <v>Lesión del Nervio Radial</v>
          </cell>
          <cell r="D387" t="str">
            <v/>
          </cell>
          <cell r="E387" t="str">
            <v/>
          </cell>
          <cell r="F387" t="str">
            <v>Lesión del Nervio Radial</v>
          </cell>
          <cell r="G387" t="str">
            <v/>
          </cell>
        </row>
        <row r="388">
          <cell r="A388" t="str">
            <v>Factores Ergonomicos 7</v>
          </cell>
          <cell r="B388" t="str">
            <v>Combinación de movimientos repetitivos con fuerza</v>
          </cell>
          <cell r="C388" t="str">
            <v>Compresión del Nervio Supraescapular</v>
          </cell>
          <cell r="D388" t="str">
            <v/>
          </cell>
          <cell r="E388" t="str">
            <v/>
          </cell>
          <cell r="F388" t="str">
            <v>Compresión del Nervio Supraescapular</v>
          </cell>
          <cell r="G388" t="str">
            <v/>
          </cell>
        </row>
        <row r="389">
          <cell r="A389" t="str">
            <v>Factores Ergonomicos 8</v>
          </cell>
          <cell r="B389" t="str">
            <v>Combinación de movimientos repetitivos con fuerza</v>
          </cell>
          <cell r="C389" t="str">
            <v>Otras mononeuropatlas de miembros superiores</v>
          </cell>
          <cell r="D389" t="str">
            <v/>
          </cell>
          <cell r="E389" t="str">
            <v/>
          </cell>
          <cell r="F389" t="str">
            <v>Otras mononeuropatlas de miembros superiores</v>
          </cell>
          <cell r="G389" t="str">
            <v/>
          </cell>
        </row>
        <row r="390">
          <cell r="A390" t="str">
            <v>Factores Ergonomicos 9</v>
          </cell>
          <cell r="B390" t="str">
            <v>Posiciones forzadas y movimientos repetitivos de miembros inferiores</v>
          </cell>
          <cell r="C390" t="str">
            <v>Mononeuropatla de miembros inferiores</v>
          </cell>
          <cell r="D390" t="str">
            <v/>
          </cell>
          <cell r="E390" t="str">
            <v/>
          </cell>
          <cell r="F390" t="str">
            <v>Mononeuropatla de miembros inferiores</v>
          </cell>
          <cell r="G390" t="str">
            <v/>
          </cell>
        </row>
        <row r="391">
          <cell r="A391" t="str">
            <v>Factores Ergonomicos 10</v>
          </cell>
          <cell r="B391" t="str">
            <v>Posiciones forzadas y movimientos repetitivos de miembros inferiores</v>
          </cell>
          <cell r="C391" t="str">
            <v>Lesión del Nervio Popliteo Lateral</v>
          </cell>
          <cell r="D391" t="str">
            <v/>
          </cell>
          <cell r="E391" t="str">
            <v/>
          </cell>
          <cell r="F391" t="str">
            <v>Lesión del Nervio Popliteo Lateral</v>
          </cell>
          <cell r="G391" t="str">
            <v/>
          </cell>
        </row>
        <row r="392">
          <cell r="A392" t="str">
            <v>Factores Ergonomicos 11</v>
          </cell>
          <cell r="B392" t="str">
            <v>Esfuerzo vocal</v>
          </cell>
          <cell r="C392" t="str">
            <v>Laringitis crónica</v>
          </cell>
          <cell r="D392" t="str">
            <v/>
          </cell>
          <cell r="E392" t="str">
            <v/>
          </cell>
          <cell r="F392" t="str">
            <v>Laringitis crónica</v>
          </cell>
          <cell r="G392" t="str">
            <v/>
          </cell>
        </row>
        <row r="393">
          <cell r="A393" t="str">
            <v>Factores Ergonomicos 12</v>
          </cell>
          <cell r="B393" t="str">
            <v>Esfuerzo vocal</v>
          </cell>
          <cell r="C393" t="str">
            <v>Pólipo de las cuerdas vocales y de la laringe</v>
          </cell>
          <cell r="D393" t="str">
            <v/>
          </cell>
          <cell r="E393" t="str">
            <v/>
          </cell>
          <cell r="F393" t="str">
            <v>Pólipo de las cuerdas vocales y de la laringe</v>
          </cell>
          <cell r="G393" t="str">
            <v/>
          </cell>
        </row>
        <row r="394">
          <cell r="A394" t="str">
            <v>Factores Ergonomicos 13</v>
          </cell>
          <cell r="B394" t="str">
            <v>Esfuerzo vocal</v>
          </cell>
          <cell r="C394" t="str">
            <v>Nódulos de las cuerdas vocales y la laringe</v>
          </cell>
          <cell r="D394" t="str">
            <v/>
          </cell>
          <cell r="E394" t="str">
            <v/>
          </cell>
          <cell r="F394" t="str">
            <v>Nódulos de las cuerdas vocales y la laringe</v>
          </cell>
          <cell r="G394" t="str">
            <v/>
          </cell>
        </row>
        <row r="395">
          <cell r="A395" t="str">
            <v>Factores Ergonomicos 14</v>
          </cell>
          <cell r="B395" t="str">
            <v>Esfuerzo vocal</v>
          </cell>
          <cell r="C395" t="str">
            <v>Disfonía</v>
          </cell>
          <cell r="D395" t="str">
            <v/>
          </cell>
          <cell r="E395" t="str">
            <v/>
          </cell>
          <cell r="F395" t="str">
            <v>Disfonía</v>
          </cell>
          <cell r="G395" t="str">
            <v/>
          </cell>
        </row>
        <row r="396">
          <cell r="A396" t="str">
            <v>Factores Ergonomicos 15</v>
          </cell>
          <cell r="B396" t="str">
            <v>Posiciones forzadas y movimientos repetitivos</v>
          </cell>
          <cell r="C396" t="str">
            <v>Otras artrosis</v>
          </cell>
          <cell r="D396" t="str">
            <v/>
          </cell>
          <cell r="E396" t="str">
            <v/>
          </cell>
          <cell r="F396" t="str">
            <v>Otras artrosis</v>
          </cell>
          <cell r="G396" t="str">
            <v/>
          </cell>
        </row>
        <row r="397">
          <cell r="A397" t="str">
            <v>Factores Ergonomicos 16</v>
          </cell>
          <cell r="B397" t="str">
            <v>Posiciones forzadas y movimientos repetitivos</v>
          </cell>
          <cell r="C397" t="str">
            <v>Otros trastornos articulares no clasificados en otra parte:  Dolor articular</v>
          </cell>
          <cell r="D397" t="str">
            <v/>
          </cell>
          <cell r="E397" t="str">
            <v/>
          </cell>
          <cell r="F397" t="str">
            <v>Otros trastornos articulares no clasificados en otra parte:  Dolor articular</v>
          </cell>
          <cell r="G397" t="str">
            <v/>
          </cell>
        </row>
        <row r="398">
          <cell r="A398" t="str">
            <v>Factores Ergonomicos 17</v>
          </cell>
          <cell r="B398" t="str">
            <v>Posiciones forzadas y movimientos repetitivos</v>
          </cell>
          <cell r="C398" t="str">
            <v>Síndrome cervicobraquial</v>
          </cell>
          <cell r="D398" t="str">
            <v/>
          </cell>
          <cell r="E398" t="str">
            <v/>
          </cell>
          <cell r="F398" t="str">
            <v>Síndrome cervicobraquial</v>
          </cell>
          <cell r="G398" t="str">
            <v/>
          </cell>
        </row>
        <row r="399">
          <cell r="A399" t="str">
            <v>Factores Ergonomicos 18</v>
          </cell>
          <cell r="B399" t="str">
            <v>Movimiento de región lumbar, repetidos con carga y esfuerzo</v>
          </cell>
          <cell r="C399" t="str">
            <v>Dorsalgia</v>
          </cell>
          <cell r="D399" t="str">
            <v/>
          </cell>
          <cell r="E399" t="str">
            <v/>
          </cell>
          <cell r="F399" t="str">
            <v>Dorsalgia</v>
          </cell>
          <cell r="G399" t="str">
            <v/>
          </cell>
        </row>
        <row r="400">
          <cell r="A400" t="str">
            <v>Factores Ergonomicos 19</v>
          </cell>
          <cell r="B400" t="str">
            <v>Movimiento de región lumbar, repetidos con carga y esfuerzo</v>
          </cell>
          <cell r="C400" t="str">
            <v>Cervicalgia</v>
          </cell>
          <cell r="D400" t="str">
            <v/>
          </cell>
          <cell r="E400" t="str">
            <v/>
          </cell>
          <cell r="F400" t="str">
            <v>Cervicalgia</v>
          </cell>
          <cell r="G400" t="str">
            <v/>
          </cell>
        </row>
        <row r="401">
          <cell r="A401" t="str">
            <v>Factores Ergonomicos 20</v>
          </cell>
          <cell r="B401" t="str">
            <v>Movimiento de región lumbar, repetidos con carga y esfuerzo</v>
          </cell>
          <cell r="C401" t="str">
            <v>Ciática</v>
          </cell>
          <cell r="D401" t="str">
            <v/>
          </cell>
          <cell r="E401" t="str">
            <v/>
          </cell>
          <cell r="F401" t="str">
            <v>Ciática</v>
          </cell>
          <cell r="G401" t="str">
            <v/>
          </cell>
        </row>
        <row r="402">
          <cell r="A402" t="str">
            <v>Factores Ergonomicos 21</v>
          </cell>
          <cell r="B402" t="str">
            <v>Movimiento de región lumbar, repetidos con carga y esfuerzo</v>
          </cell>
          <cell r="C402" t="str">
            <v>Lumbago con ciática</v>
          </cell>
          <cell r="D402" t="str">
            <v/>
          </cell>
          <cell r="E402" t="str">
            <v/>
          </cell>
          <cell r="F402" t="str">
            <v>Lumbago con ciática</v>
          </cell>
          <cell r="G402" t="str">
            <v/>
          </cell>
        </row>
        <row r="403">
          <cell r="A403" t="str">
            <v>Factores Ergonomicos 22</v>
          </cell>
          <cell r="B403" t="str">
            <v>Movimiento de región lumbar, repetidos con carga y esfuerzo</v>
          </cell>
          <cell r="C403" t="str">
            <v>Lumbago no especificado</v>
          </cell>
          <cell r="D403" t="str">
            <v/>
          </cell>
          <cell r="E403" t="str">
            <v/>
          </cell>
          <cell r="F403" t="str">
            <v>Lumbago no especificado</v>
          </cell>
          <cell r="G403" t="str">
            <v/>
          </cell>
        </row>
        <row r="404">
          <cell r="A404" t="str">
            <v>Factores Ergonomicos 23</v>
          </cell>
          <cell r="B404" t="str">
            <v>Posiciones forzadas y movimientos repetitivos</v>
          </cell>
          <cell r="C404" t="str">
            <v>Sinovitis y tenosinovitis</v>
          </cell>
          <cell r="D404" t="str">
            <v/>
          </cell>
          <cell r="E404" t="str">
            <v/>
          </cell>
          <cell r="F404" t="str">
            <v>Sinovitis y tenosinovitis</v>
          </cell>
          <cell r="G404" t="str">
            <v/>
          </cell>
        </row>
        <row r="405">
          <cell r="A405" t="str">
            <v>Factores Ergonomicos 24</v>
          </cell>
          <cell r="B405" t="str">
            <v>Posiciones forzadas y movimientos repetitivos</v>
          </cell>
          <cell r="C405" t="str">
            <v>Dedo en gatillo</v>
          </cell>
          <cell r="D405" t="str">
            <v/>
          </cell>
          <cell r="E405" t="str">
            <v/>
          </cell>
          <cell r="F405" t="str">
            <v>Dedo en gatillo</v>
          </cell>
          <cell r="G405" t="str">
            <v/>
          </cell>
        </row>
        <row r="406">
          <cell r="A406" t="str">
            <v>Factores Ergonomicos 25</v>
          </cell>
          <cell r="B406" t="str">
            <v>Posiciones forzadas y movimientos repetitivos</v>
          </cell>
          <cell r="C406" t="str">
            <v>Otras sinovitis y tenosinovitis</v>
          </cell>
          <cell r="D406" t="str">
            <v/>
          </cell>
          <cell r="E406" t="str">
            <v/>
          </cell>
          <cell r="F406" t="str">
            <v>Otras sinovitis y tenosinovitis</v>
          </cell>
          <cell r="G406" t="str">
            <v/>
          </cell>
        </row>
        <row r="407">
          <cell r="A407" t="str">
            <v>Factores Ergonomicos 26</v>
          </cell>
          <cell r="B407" t="str">
            <v>Posiciones forzadas y movimientos repetitivos</v>
          </cell>
          <cell r="C407" t="str">
            <v>Sinovitis y tenosinovitis no especificadas</v>
          </cell>
          <cell r="D407" t="str">
            <v/>
          </cell>
          <cell r="E407" t="str">
            <v/>
          </cell>
          <cell r="F407" t="str">
            <v>Sinovitis y tenosinovitis no especificadas</v>
          </cell>
          <cell r="G407" t="str">
            <v/>
          </cell>
        </row>
        <row r="408">
          <cell r="A408" t="str">
            <v>Factores Ergonomicos 27</v>
          </cell>
          <cell r="B408" t="str">
            <v>Posturas forzadas con desviación cubital</v>
          </cell>
          <cell r="C408" t="str">
            <v>Tenosinovitis del estiloide radial (Enfermedad ' de Quervain)</v>
          </cell>
          <cell r="D408" t="str">
            <v/>
          </cell>
          <cell r="E408" t="str">
            <v/>
          </cell>
          <cell r="F408" t="str">
            <v>Tenosinovitis del estiloide radial (Enfermedad ' de Quervain)</v>
          </cell>
          <cell r="G408" t="str">
            <v/>
          </cell>
        </row>
        <row r="409">
          <cell r="A409" t="str">
            <v>Factores Ergonomicos 28</v>
          </cell>
          <cell r="B409" t="str">
            <v>Posturas forzadas, manejo de cargas y movimientos repetitivos</v>
          </cell>
          <cell r="C409" t="str">
            <v>Trastornos de los tejidos blandos relacionados con el uso, o uso excesivo y a presión de origen ocupacional</v>
          </cell>
          <cell r="D409" t="str">
            <v/>
          </cell>
          <cell r="E409" t="str">
            <v/>
          </cell>
          <cell r="F409" t="str">
            <v>Trastornos de los tejidos blandos relacionados con el uso, o uso excesivo y a presión de origen ocupacional</v>
          </cell>
          <cell r="G409" t="str">
            <v/>
          </cell>
        </row>
        <row r="410">
          <cell r="A410" t="str">
            <v>Factores Ergonomicos 29</v>
          </cell>
          <cell r="B410" t="str">
            <v>Posturas forzadas, manejo de cargas y movimientos repetitivos</v>
          </cell>
          <cell r="C410" t="str">
            <v>Sinovitis crepitante cromca de la mano y del puño</v>
          </cell>
          <cell r="D410" t="str">
            <v/>
          </cell>
          <cell r="E410" t="str">
            <v/>
          </cell>
          <cell r="F410" t="str">
            <v>Sinovitis crepitante cromca de la mano y del puño</v>
          </cell>
          <cell r="G410" t="str">
            <v/>
          </cell>
        </row>
        <row r="411">
          <cell r="A411" t="str">
            <v>Factores Ergonomicos 30</v>
          </cell>
          <cell r="B411" t="str">
            <v>Posturas forzadas, manejo de cargas y movimientos repetitivos</v>
          </cell>
          <cell r="C411" t="str">
            <v>Bursitis de la mano</v>
          </cell>
          <cell r="D411" t="str">
            <v/>
          </cell>
          <cell r="E411" t="str">
            <v/>
          </cell>
          <cell r="F411" t="str">
            <v>Bursitis de la mano</v>
          </cell>
          <cell r="G411" t="str">
            <v/>
          </cell>
        </row>
        <row r="412">
          <cell r="A412" t="str">
            <v>Factores Ergonomicos 31</v>
          </cell>
          <cell r="B412" t="str">
            <v>Posturas forzadas, manejo de cargas y movimientos repetitivos</v>
          </cell>
          <cell r="C412" t="str">
            <v>Bursitis del olecranon</v>
          </cell>
          <cell r="D412" t="str">
            <v/>
          </cell>
          <cell r="E412" t="str">
            <v/>
          </cell>
          <cell r="F412" t="str">
            <v>Bursitis del olecranon</v>
          </cell>
          <cell r="G412" t="str">
            <v/>
          </cell>
        </row>
        <row r="413">
          <cell r="A413" t="str">
            <v>Factores Ergonomicos 32</v>
          </cell>
          <cell r="B413" t="str">
            <v>Posturas forzadas, manejo de cargas y movimientos repetitivos</v>
          </cell>
          <cell r="C413" t="str">
            <v>Otrasbursitis del codo</v>
          </cell>
          <cell r="D413" t="str">
            <v/>
          </cell>
          <cell r="E413" t="str">
            <v/>
          </cell>
          <cell r="F413" t="str">
            <v>Otrasbursitis del codo</v>
          </cell>
          <cell r="G413" t="str">
            <v/>
          </cell>
        </row>
        <row r="414">
          <cell r="A414" t="str">
            <v>Factores Ergonomicos 33</v>
          </cell>
          <cell r="B414" t="str">
            <v>Posturas forzadas, manejo de cargas y movimientos repetitivos</v>
          </cell>
          <cell r="C414" t="str">
            <v>Otras bursitis prerotulianas</v>
          </cell>
          <cell r="D414" t="str">
            <v/>
          </cell>
          <cell r="E414" t="str">
            <v/>
          </cell>
          <cell r="F414" t="str">
            <v>Otras bursitis prerotulianas</v>
          </cell>
          <cell r="G414" t="str">
            <v/>
          </cell>
        </row>
        <row r="415">
          <cell r="A415" t="str">
            <v>Factores Ergonomicos 34</v>
          </cell>
          <cell r="B415" t="str">
            <v>Posturas forzadas, manejo de cargas y movimientos repetitivos</v>
          </cell>
          <cell r="C415" t="str">
            <v>Otras bursitisde la rodilla</v>
          </cell>
          <cell r="D415" t="str">
            <v/>
          </cell>
          <cell r="E415" t="str">
            <v/>
          </cell>
          <cell r="F415" t="str">
            <v>Otras bursitisde la rodilla</v>
          </cell>
          <cell r="G415" t="str">
            <v/>
          </cell>
        </row>
        <row r="416">
          <cell r="A416" t="str">
            <v>Factores Ergonomicos 35</v>
          </cell>
          <cell r="B416" t="str">
            <v>Posturas forzadas, manejo de cargas y movimientos repetitivos</v>
          </cell>
          <cell r="C416" t="str">
            <v>Otros trastornos de los tejidos blandos relacionados con el uso, o uso excesivo y a presión</v>
          </cell>
          <cell r="D416" t="str">
            <v/>
          </cell>
          <cell r="E416" t="str">
            <v/>
          </cell>
          <cell r="F416" t="str">
            <v>Otros trastornos de los tejidos blandos relacionados con el uso, o uso excesivo y a presión</v>
          </cell>
          <cell r="G416" t="str">
            <v/>
          </cell>
        </row>
        <row r="417">
          <cell r="A417" t="str">
            <v>Factores Ergonomicos 36</v>
          </cell>
          <cell r="B417" t="str">
            <v>Posturas forzadas, manejo de cargas y movimientos repetitivos</v>
          </cell>
          <cell r="C417" t="str">
            <v>Trastorno no especificado de los tejidos blandos relacionados con el uso, o uso excesivo y a presión</v>
          </cell>
          <cell r="D417" t="str">
            <v/>
          </cell>
          <cell r="E417" t="str">
            <v/>
          </cell>
          <cell r="F417" t="str">
            <v>Trastorno no especificado de los tejidos blandos relacionados con el uso, o uso excesivo y a presión</v>
          </cell>
          <cell r="G417" t="str">
            <v/>
          </cell>
        </row>
        <row r="418">
          <cell r="A418" t="str">
            <v>Factores Ergonomicos 37</v>
          </cell>
          <cell r="B418" t="str">
            <v>Posturas forzadas, manejo de cargas y movimientos repetitivos</v>
          </cell>
          <cell r="C418" t="str">
            <v>Fibromatosis de la fascia palmar: ,"Contractura de Dupuytren"</v>
          </cell>
          <cell r="D418" t="str">
            <v/>
          </cell>
          <cell r="E418" t="str">
            <v/>
          </cell>
          <cell r="F418" t="str">
            <v>Fibromatosis de la fascia palmar: ,"Contractura de Dupuytren"</v>
          </cell>
          <cell r="G418" t="str">
            <v/>
          </cell>
        </row>
        <row r="419">
          <cell r="A419" t="str">
            <v>Factores Ergonomicos 38</v>
          </cell>
          <cell r="B419" t="str">
            <v>Posturas forzadas, manejo de cargas y movimientos repetitivos</v>
          </cell>
          <cell r="C419" t="str">
            <v>Lesiones de hombro</v>
          </cell>
          <cell r="D419" t="str">
            <v/>
          </cell>
          <cell r="E419" t="str">
            <v/>
          </cell>
          <cell r="F419" t="str">
            <v>Lesiones de hombro</v>
          </cell>
          <cell r="G419" t="str">
            <v/>
          </cell>
        </row>
        <row r="420">
          <cell r="A420" t="str">
            <v>Factores Ergonomicos 39</v>
          </cell>
          <cell r="B420" t="str">
            <v>Posturas forzadas, manejo de cargas y movimientos repetitivos</v>
          </cell>
          <cell r="C420" t="str">
            <v>Capsulitis adhesiva de hombro (hombro congelado, periartritis de hombro)</v>
          </cell>
          <cell r="D420" t="str">
            <v/>
          </cell>
          <cell r="E420" t="str">
            <v/>
          </cell>
          <cell r="F420" t="str">
            <v>Capsulitis adhesiva de hombro (hombro congelado, periartritis de hombro)</v>
          </cell>
          <cell r="G420" t="str">
            <v/>
          </cell>
        </row>
        <row r="421">
          <cell r="A421" t="str">
            <v>Factores Ergonomicos 40</v>
          </cell>
          <cell r="B421" t="str">
            <v>Posturas forzadas, manejo de cargas y movimientos repetitivos</v>
          </cell>
          <cell r="C421" t="str">
            <v>Síndrome de manguito rotador o síndrome de supraespinoso</v>
          </cell>
          <cell r="D421" t="str">
            <v/>
          </cell>
          <cell r="E421" t="str">
            <v/>
          </cell>
          <cell r="F421" t="str">
            <v>Síndrome de manguito rotador o síndrome de supraespinoso</v>
          </cell>
          <cell r="G421" t="str">
            <v/>
          </cell>
        </row>
        <row r="422">
          <cell r="A422" t="str">
            <v>Factores Ergonomicos 41</v>
          </cell>
          <cell r="B422" t="str">
            <v>Posturas forzadas, manejo de cargas y movimientos repetitivos</v>
          </cell>
          <cell r="C422" t="str">
            <v>Tendinitis bicipital</v>
          </cell>
          <cell r="D422" t="str">
            <v/>
          </cell>
          <cell r="E422" t="str">
            <v/>
          </cell>
          <cell r="F422" t="str">
            <v>Tendinitis bicipital</v>
          </cell>
          <cell r="G422" t="str">
            <v/>
          </cell>
        </row>
        <row r="423">
          <cell r="A423" t="str">
            <v>Factores Ergonomicos 42</v>
          </cell>
          <cell r="B423" t="str">
            <v>Posturas forzadas, manejo de cargas y movimientos repetitivos</v>
          </cell>
          <cell r="C423" t="str">
            <v>Tendinitis calcificante de hombro</v>
          </cell>
          <cell r="D423" t="str">
            <v/>
          </cell>
          <cell r="E423" t="str">
            <v/>
          </cell>
          <cell r="F423" t="str">
            <v>Tendinitis calcificante de hombro</v>
          </cell>
          <cell r="G423" t="str">
            <v/>
          </cell>
        </row>
        <row r="424">
          <cell r="A424" t="str">
            <v>Factores Ergonomicos 43</v>
          </cell>
          <cell r="B424" t="str">
            <v>Posturas forzadas, manejo de cargas y movimientos repetitivos</v>
          </cell>
          <cell r="C424" t="str">
            <v>Bursitis de hombro</v>
          </cell>
          <cell r="D424" t="str">
            <v/>
          </cell>
          <cell r="E424" t="str">
            <v/>
          </cell>
          <cell r="F424" t="str">
            <v>Bursitis de hombro</v>
          </cell>
          <cell r="G424" t="str">
            <v/>
          </cell>
        </row>
        <row r="425">
          <cell r="A425" t="str">
            <v>Factores Ergonomicos 44</v>
          </cell>
          <cell r="B425" t="str">
            <v>Posturas forzadas, manejo de cargas y movimientos repetitivos</v>
          </cell>
          <cell r="C425" t="str">
            <v>Otras lesiones de hombro</v>
          </cell>
          <cell r="D425" t="str">
            <v/>
          </cell>
          <cell r="E425" t="str">
            <v/>
          </cell>
          <cell r="F425" t="str">
            <v>Otras lesiones de hombro</v>
          </cell>
          <cell r="G425" t="str">
            <v/>
          </cell>
        </row>
        <row r="426">
          <cell r="A426" t="str">
            <v>Factores Ergonomicos 45</v>
          </cell>
          <cell r="B426" t="str">
            <v>Posturas forzadas, manejo de cargas y movimientos repetitivos</v>
          </cell>
          <cell r="C426" t="str">
            <v>Lesiones de hombro no especificadas</v>
          </cell>
          <cell r="D426" t="str">
            <v/>
          </cell>
          <cell r="E426" t="str">
            <v/>
          </cell>
          <cell r="F426" t="str">
            <v>Lesiones de hombro no especificadas</v>
          </cell>
          <cell r="G426" t="str">
            <v/>
          </cell>
        </row>
        <row r="427">
          <cell r="A427" t="str">
            <v>Factores Ergonomicos 46</v>
          </cell>
          <cell r="B427" t="str">
            <v>Posturas forzadas, manejo de cargas y movimientos repetitivos</v>
          </cell>
          <cell r="C427" t="str">
            <v>Otras entesopatras</v>
          </cell>
          <cell r="D427" t="str">
            <v/>
          </cell>
          <cell r="E427" t="str">
            <v/>
          </cell>
          <cell r="F427" t="str">
            <v>Otras entesopatras</v>
          </cell>
          <cell r="G427" t="str">
            <v/>
          </cell>
        </row>
        <row r="428">
          <cell r="A428" t="str">
            <v>Factores Ergonomicos 47</v>
          </cell>
          <cell r="B428" t="str">
            <v>Posturas forzadas, manejo de cargas y movimientos repetitivos</v>
          </cell>
          <cell r="C428" t="str">
            <v>Mialgia</v>
          </cell>
          <cell r="D428" t="str">
            <v/>
          </cell>
          <cell r="E428" t="str">
            <v/>
          </cell>
          <cell r="F428" t="str">
            <v>Mialgia</v>
          </cell>
          <cell r="G428" t="str">
            <v/>
          </cell>
        </row>
        <row r="429">
          <cell r="A429" t="str">
            <v>Factores Ergonomicos 48</v>
          </cell>
          <cell r="B429" t="str">
            <v>Posturas forzadas, manejo de cargas y movimientos repetitivos</v>
          </cell>
          <cell r="C429" t="str">
            <v>Epicondilitis media (Codo
del golfista)</v>
          </cell>
          <cell r="D429" t="str">
            <v/>
          </cell>
          <cell r="E429" t="str">
            <v/>
          </cell>
          <cell r="F429" t="str">
            <v>Epicondilitis media (Codo
del golfista)</v>
          </cell>
          <cell r="G429" t="str">
            <v/>
          </cell>
        </row>
        <row r="430">
          <cell r="A430" t="str">
            <v>Factores Ergonomicos 49</v>
          </cell>
          <cell r="B430" t="str">
            <v>Posturas forzadas, manejo de cargas y movimientos repetitivos del brazo</v>
          </cell>
          <cell r="C430" t="str">
            <v>Epicondilitis lateral (codo de tenista)</v>
          </cell>
          <cell r="D430" t="str">
            <v/>
          </cell>
          <cell r="E430" t="str">
            <v/>
          </cell>
          <cell r="F430" t="str">
            <v>Epicondilitis lateral (codo de tenista)</v>
          </cell>
          <cell r="G430" t="str">
            <v/>
          </cell>
        </row>
        <row r="431">
          <cell r="A431" t="str">
            <v>Factores Ergonomicos 50</v>
          </cell>
          <cell r="B431" t="str">
            <v>Posturas forzadas, aplicación de fuerzas en movimientos repetitivos del brazo</v>
          </cell>
          <cell r="C431" t="str">
            <v>Otros trastornos especificados de los tejidos blandos</v>
          </cell>
          <cell r="D431" t="str">
            <v/>
          </cell>
          <cell r="E431" t="str">
            <v/>
          </cell>
          <cell r="F431" t="str">
            <v>Otros trastornos especificados de los tejidos blandos</v>
          </cell>
          <cell r="G431" t="str">
            <v/>
          </cell>
        </row>
        <row r="432">
          <cell r="A432" t="str">
            <v>Factores Ergonomicos 51</v>
          </cell>
          <cell r="B432" t="str">
            <v>Posturas forzadas, aplicación de fuerzas en movimientos</v>
          </cell>
          <cell r="C432" t="str">
            <v>Trastornos de disco cervical</v>
          </cell>
          <cell r="D432" t="str">
            <v/>
          </cell>
          <cell r="E432" t="str">
            <v/>
          </cell>
          <cell r="F432" t="str">
            <v>Trastornos de disco cervical</v>
          </cell>
          <cell r="G432" t="str">
            <v/>
          </cell>
        </row>
        <row r="433">
          <cell r="A433" t="str">
            <v>Factores Ergonomicos 52</v>
          </cell>
          <cell r="B433" t="str">
            <v>Posturas forzadas, aplicación de fuerzas en movimientos</v>
          </cell>
          <cell r="C433" t="str">
            <v>Trastorno de disco Cervical con mielopatía</v>
          </cell>
          <cell r="D433" t="str">
            <v/>
          </cell>
          <cell r="E433" t="str">
            <v/>
          </cell>
          <cell r="F433" t="str">
            <v>Trastorno de disco Cervical con mielopatía</v>
          </cell>
          <cell r="G433" t="str">
            <v/>
          </cell>
        </row>
        <row r="434">
          <cell r="A434" t="str">
            <v>Factores Ergonomicos 53</v>
          </cell>
          <cell r="B434" t="str">
            <v>Posturas forzadas, aplicación de fuerzas en movimientos</v>
          </cell>
          <cell r="C434" t="str">
            <v>Trastorno de disco cervical con radiculopatia</v>
          </cell>
          <cell r="D434" t="str">
            <v/>
          </cell>
          <cell r="E434" t="str">
            <v/>
          </cell>
          <cell r="F434" t="str">
            <v>Trastorno de disco cervical con radiculopatia</v>
          </cell>
          <cell r="G434" t="str">
            <v/>
          </cell>
        </row>
        <row r="435">
          <cell r="A435" t="str">
            <v>Factores Ergonomicos 54</v>
          </cell>
          <cell r="B435" t="str">
            <v>Posturas forzadas, aplicación de fuerzas en movimientos</v>
          </cell>
          <cell r="C435" t="str">
            <v>Otros desplazamientos de disco cervical</v>
          </cell>
          <cell r="D435" t="str">
            <v/>
          </cell>
          <cell r="E435" t="str">
            <v/>
          </cell>
          <cell r="F435" t="str">
            <v>Otros desplazamientos de disco cervical</v>
          </cell>
          <cell r="G435" t="str">
            <v/>
          </cell>
        </row>
        <row r="436">
          <cell r="A436" t="str">
            <v>Factores Ergonomicos 55</v>
          </cell>
          <cell r="B436" t="str">
            <v>Posturas forzadas, aplicación de fuerzas en movimientos</v>
          </cell>
          <cell r="C436" t="str">
            <v>Otras degeneraciones de disco cervical</v>
          </cell>
          <cell r="D436" t="str">
            <v/>
          </cell>
          <cell r="E436" t="str">
            <v/>
          </cell>
          <cell r="F436" t="str">
            <v>Otras degeneraciones de disco cervical</v>
          </cell>
          <cell r="G436" t="str">
            <v/>
          </cell>
        </row>
        <row r="437">
          <cell r="A437" t="str">
            <v>Factores Ergonomicos 56</v>
          </cell>
          <cell r="B437" t="str">
            <v>Posturas forzadas, aplicación de fuerzas en movimientos</v>
          </cell>
          <cell r="C437" t="str">
            <v>Otros trastornos de disco cervical</v>
          </cell>
          <cell r="D437" t="str">
            <v/>
          </cell>
          <cell r="E437" t="str">
            <v/>
          </cell>
          <cell r="F437" t="str">
            <v>Otros trastornos de disco cervical</v>
          </cell>
          <cell r="G437" t="str">
            <v/>
          </cell>
        </row>
        <row r="438">
          <cell r="A438" t="str">
            <v>Factores Ergonomicos 57</v>
          </cell>
          <cell r="B438" t="str">
            <v>Posturas forzadas, aplicación de fuerzas en movimientos</v>
          </cell>
          <cell r="C438" t="str">
            <v>Trastorno de disco cervical, no especificado</v>
          </cell>
          <cell r="D438" t="str">
            <v/>
          </cell>
          <cell r="E438" t="str">
            <v/>
          </cell>
          <cell r="F438" t="str">
            <v>Trastorno de disco cervical, no especificado</v>
          </cell>
          <cell r="G438" t="str">
            <v/>
          </cell>
        </row>
        <row r="439">
          <cell r="A439" t="str">
            <v>Factores Ergonomicos 58</v>
          </cell>
          <cell r="B439" t="str">
            <v>Posturas forzadas, aplicación de fuerzas en movimientos</v>
          </cell>
          <cell r="C439" t="str">
            <v>Otros trastornos de los discos intervertebrales</v>
          </cell>
          <cell r="D439" t="str">
            <v/>
          </cell>
          <cell r="E439" t="str">
            <v/>
          </cell>
          <cell r="F439" t="str">
            <v>Otros trastornos de los discos intervertebrales</v>
          </cell>
          <cell r="G439" t="str">
            <v/>
          </cell>
        </row>
        <row r="440">
          <cell r="A440" t="str">
            <v>Factores Ergonomicos 59</v>
          </cell>
          <cell r="B440" t="str">
            <v>Posturas forzadas, aplicación de fuerzas en movimientos</v>
          </cell>
          <cell r="C440" t="str">
            <v>Trastornos de discos lumbares y otros, con mielopatia</v>
          </cell>
          <cell r="D440" t="str">
            <v/>
          </cell>
          <cell r="E440" t="str">
            <v/>
          </cell>
          <cell r="F440" t="str">
            <v>Trastornos de discos lumbares y otros, con mielopatia</v>
          </cell>
          <cell r="G440" t="str">
            <v/>
          </cell>
        </row>
        <row r="441">
          <cell r="A441" t="str">
            <v>Factores Ergonomicos 60</v>
          </cell>
          <cell r="B441" t="str">
            <v>Posturas forzadas, aplicación de fuerzas en movimientos</v>
          </cell>
          <cell r="C441" t="str">
            <v>Trastornos de disco lumbar y otros, con radiculopatía</v>
          </cell>
          <cell r="D441" t="str">
            <v/>
          </cell>
          <cell r="E441" t="str">
            <v/>
          </cell>
          <cell r="F441" t="str">
            <v>Trastornos de disco lumbar y otros, con radiculopatía</v>
          </cell>
          <cell r="G441" t="str">
            <v/>
          </cell>
        </row>
        <row r="442">
          <cell r="A442" t="str">
            <v>Factores Ergonomicos 61</v>
          </cell>
          <cell r="B442" t="str">
            <v>Posturas forzadas, aplicación de fuerzas en movimientos</v>
          </cell>
          <cell r="C442" t="str">
            <v>Otros desplazamientos especificados de disco intervertebral</v>
          </cell>
          <cell r="D442" t="str">
            <v/>
          </cell>
          <cell r="E442" t="str">
            <v/>
          </cell>
          <cell r="F442" t="str">
            <v>Otros desplazamientos especificados de disco intervertebral</v>
          </cell>
          <cell r="G442" t="str">
            <v/>
          </cell>
        </row>
        <row r="443">
          <cell r="A443" t="str">
            <v>Factores Ergonomicos 62</v>
          </cell>
          <cell r="B443" t="str">
            <v>Posturas forzadas, aplicación de fuerzas en movimientos</v>
          </cell>
          <cell r="C443" t="str">
            <v>Otras degeneraciones especificadas de disco intervertebral</v>
          </cell>
          <cell r="D443" t="str">
            <v/>
          </cell>
          <cell r="E443" t="str">
            <v/>
          </cell>
          <cell r="F443" t="str">
            <v>Otras degeneraciones especificadas de disco intervertebral</v>
          </cell>
          <cell r="G443" t="str">
            <v/>
          </cell>
        </row>
        <row r="444">
          <cell r="A444" t="str">
            <v>Factores Ergonomicos 63</v>
          </cell>
          <cell r="B444" t="str">
            <v>Posturas forzadas, aplicación de fuerzas en movimientos</v>
          </cell>
          <cell r="C444" t="str">
            <v>Otros trastornos especificados de los discos intervertebrales</v>
          </cell>
          <cell r="D444" t="str">
            <v/>
          </cell>
          <cell r="E444" t="str">
            <v/>
          </cell>
          <cell r="F444" t="str">
            <v>Otros trastornos especificados de los discos intervertebrales</v>
          </cell>
          <cell r="G444" t="str">
            <v/>
          </cell>
        </row>
        <row r="445">
          <cell r="A445" t="str">
            <v>Factores Ergonomicos 64</v>
          </cell>
          <cell r="B445" t="str">
            <v>Posturas forzadas, aplicación de fuerzas en movimientos</v>
          </cell>
          <cell r="C445" t="str">
            <v>Trastorno de los discos intervertebrales, no especificado</v>
          </cell>
          <cell r="D445" t="str">
            <v/>
          </cell>
          <cell r="E445" t="str">
            <v/>
          </cell>
          <cell r="F445" t="str">
            <v>Trastorno de los discos intervertebrales, no especificado</v>
          </cell>
          <cell r="G445" t="str">
            <v/>
          </cell>
        </row>
      </sheetData>
      <sheetData sheetId="11">
        <row r="2">
          <cell r="A2" t="str">
            <v>Aforador 32</v>
          </cell>
        </row>
        <row r="3">
          <cell r="A3" t="str">
            <v>Albañil 42</v>
          </cell>
          <cell r="B3" t="str">
            <v>Ejecutar labores de mantenimiento en terreno, con el objetivo de reparar elementos de la red de acueducto o alcantarillado.</v>
          </cell>
          <cell r="C3" t="str">
            <v>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v>
          </cell>
        </row>
        <row r="4">
          <cell r="A4" t="str">
            <v>Aprendiz pasante 70</v>
          </cell>
        </row>
        <row r="5">
          <cell r="A5" t="str">
            <v>Aprendiz estudiante SENA 72</v>
          </cell>
        </row>
        <row r="6">
          <cell r="A6" t="str">
            <v>Asesor 06</v>
          </cell>
        </row>
        <row r="7">
          <cell r="A7" t="str">
            <v>Asesor 08</v>
          </cell>
        </row>
        <row r="8">
          <cell r="A8" t="str">
            <v>Auxiliar 50</v>
          </cell>
        </row>
        <row r="9">
          <cell r="A9" t="str">
            <v>Auxiliar Administrativo 32</v>
          </cell>
        </row>
        <row r="10">
          <cell r="A10" t="str">
            <v>Auxiliar Administrativo 40</v>
          </cell>
          <cell r="B10" t="str">
            <v>Dar soporte en Ia elaboración de registros e informes y en la ejecución de actividades del area con el fin de contribuir al curnplimiento de los objetivos establecidos por la misma.</v>
          </cell>
          <cell r="C10" t="str">
            <v>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v>
          </cell>
        </row>
        <row r="11">
          <cell r="A11" t="str">
            <v>Auxiliar Administrativo 41</v>
          </cell>
          <cell r="B11" t="str">
            <v>Desarrollar labores asistenciales relacionadas con los procesos y actividades inherentes al area conforme a los lineamientos establecidos para su adecuado funcionamiento.</v>
          </cell>
          <cell r="C11" t="str">
            <v>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v>
          </cell>
        </row>
        <row r="12">
          <cell r="A12" t="str">
            <v>Auxiliar Administrativo 42</v>
          </cell>
          <cell r="B12" t="str">
            <v>Llevar el registro y control de la información del area y asegurar la realización de las actividades de soporte administrativo y tecnico mediante los procedimientos establecidos por el area.</v>
          </cell>
          <cell r="C12" t="str">
            <v>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v>
          </cell>
        </row>
        <row r="13">
          <cell r="A13" t="str">
            <v>Auxiliar en topográfia 42</v>
          </cell>
          <cell r="B13" t="str">
            <v>Preparar el material y ejecutar las labores necesarias con el objetivo de dar cumplirniento de las actividades de la comision de topografia.</v>
          </cell>
          <cell r="C13" t="str">
            <v>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v>
          </cell>
        </row>
        <row r="14">
          <cell r="A14" t="str">
            <v>Auxiliar operativo 32</v>
          </cell>
        </row>
        <row r="15">
          <cell r="A15" t="str">
            <v>Auxiliar operativo 40</v>
          </cell>
          <cell r="B15" t="str">
            <v>Realizar actividades logisticas en las obras de reconstruction, mantenimiento preventivo y correctivo de Ia red de acueducto, para evitar inconvenientes que afecten a Ia ciudadania</v>
          </cell>
          <cell r="C15" t="str">
            <v>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v>
          </cell>
        </row>
        <row r="16">
          <cell r="A16" t="str">
            <v>Auxiliar operativo 41</v>
          </cell>
        </row>
        <row r="17">
          <cell r="A17" t="str">
            <v>Auxiliar operativo 42</v>
          </cell>
          <cell r="B17" t="str">
            <v>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v>
          </cell>
          <cell r="C17" t="str">
            <v>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v>
          </cell>
        </row>
        <row r="18">
          <cell r="A18" t="str">
            <v>Auxiliar técnico salud ocupacional 40</v>
          </cell>
          <cell r="B18" t="str">
            <v>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v>
          </cell>
          <cell r="C18" t="str">
            <v>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v>
          </cell>
        </row>
        <row r="19">
          <cell r="A19" t="str">
            <v>Auxiliar técnico zonas 40</v>
          </cell>
          <cell r="B19" t="str">
            <v>Realizar las actividades encomendadas por su superior inmediato relacionadas con programas de extension social, asuntos comerciales, operativos y de obras, con el fin de apoyar la implementacien de la Politica Social de la Empresa.</v>
          </cell>
          <cell r="C19" t="str">
            <v>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v>
          </cell>
        </row>
        <row r="20">
          <cell r="A20" t="str">
            <v>Ayudante 42</v>
          </cell>
        </row>
        <row r="21">
          <cell r="A21" t="str">
            <v>Ayudante 52</v>
          </cell>
        </row>
        <row r="22">
          <cell r="A22" t="str">
            <v>Ayudante operativo 42</v>
          </cell>
        </row>
        <row r="23">
          <cell r="A23" t="str">
            <v>Bibliotecario 31</v>
          </cell>
          <cell r="B23" t="str">
            <v>Mantener actualizada la documentacion  funcional  de los procesos impactados, realizando ajustes a la herramienta y/o nuevas versiones, con el fin de conserver el soporte tecnico documentado de los nuevos desarrollos.</v>
          </cell>
          <cell r="C23" t="str">
            <v>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v>
          </cell>
        </row>
        <row r="24">
          <cell r="A24" t="str">
            <v>Bibliotecólogo 41</v>
          </cell>
          <cell r="B24" t="str">
            <v>Recibir y atender las necesidades de informacion de la comunidad educativa, mediante la provision de material bibliografico para el cumplimiento de la programacion de las actividades academicas.</v>
          </cell>
          <cell r="C24" t="str">
            <v>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v>
          </cell>
        </row>
        <row r="25">
          <cell r="A25" t="str">
            <v>Celador 41</v>
          </cell>
          <cell r="B25" t="str">
            <v>Vigilar las dependencies, predios, materiales y equipos de la Empresa con el fin de preservar y conservar los bienes de Ia misma.</v>
          </cell>
          <cell r="C25" t="str">
            <v>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v>
          </cell>
        </row>
        <row r="26">
          <cell r="A26" t="str">
            <v>Celador 42</v>
          </cell>
          <cell r="B26" t="str">
            <v>Efectuar la vigilancia de la planta fisica y de los bienes encontrados en la misma, para garantizar la proteccian de los recursos de la Empresa.</v>
          </cell>
          <cell r="C26" t="str">
            <v>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v>
          </cell>
        </row>
        <row r="27">
          <cell r="A27" t="str">
            <v>Conductor opertativo 41</v>
          </cell>
          <cell r="B27" t="str">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ell>
          <cell r="C27" t="str">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ell>
        </row>
        <row r="28">
          <cell r="A28" t="str">
            <v>Director administrativo 08</v>
          </cell>
        </row>
        <row r="29">
          <cell r="A29" t="str">
            <v>Director financiero 08</v>
          </cell>
        </row>
        <row r="30">
          <cell r="A30" t="str">
            <v>Director operativo 08</v>
          </cell>
        </row>
        <row r="31">
          <cell r="A31" t="str">
            <v>Director técnico 08</v>
          </cell>
        </row>
        <row r="32">
          <cell r="A32" t="str">
            <v>Docente 31</v>
          </cell>
          <cell r="B32" t="str">
            <v>Promover el proceso de formacion de los estudiantes dentro del memo del proyecto educativo institucional y la Empresa, para el logro de los objetivos propuestos en el horizonte institucional.</v>
          </cell>
          <cell r="C32" t="str">
            <v>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v>
          </cell>
        </row>
        <row r="33">
          <cell r="A33" t="str">
            <v>Fontanero 41</v>
          </cell>
          <cell r="B33" t="str">
            <v>Efectuar la localizacion y reparacion de los daños en las redes de acueducto, accesorios, acometidas,  reparar  las  valvulas  necesarias  y demas  actividades complementarias  para adelantar los trabajos, con el fin de reestablecer el suministro del servicio a la ciudadania.</v>
          </cell>
          <cell r="C33" t="str">
            <v>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v>
          </cell>
        </row>
        <row r="34">
          <cell r="A34" t="str">
            <v>Fontanero 42</v>
          </cell>
          <cell r="B34" t="str">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ell>
          <cell r="C34" t="str">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ell>
        </row>
        <row r="35">
          <cell r="A35" t="str">
            <v>Gerente 04</v>
          </cell>
        </row>
        <row r="36">
          <cell r="A36" t="str">
            <v>Gerente 06</v>
          </cell>
        </row>
        <row r="37">
          <cell r="A37" t="str">
            <v>Gerente general 02</v>
          </cell>
        </row>
        <row r="38">
          <cell r="A38" t="str">
            <v>Guardabosques de hoyas hidrográficas 42</v>
          </cell>
          <cell r="B38" t="str">
            <v>Ejecutar las acciones de cuidado y vigilancia para proteger las zonas de reserva y predios de propiedad de la Empresa que le sean asignados.</v>
          </cell>
          <cell r="C38" t="str">
            <v>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v>
          </cell>
        </row>
        <row r="39">
          <cell r="A39" t="str">
            <v>Jefe de División 20</v>
          </cell>
        </row>
        <row r="40">
          <cell r="A40" t="str">
            <v>Jefe de oficina 06</v>
          </cell>
        </row>
        <row r="41">
          <cell r="A41" t="str">
            <v>Jefe de oficina 08</v>
          </cell>
        </row>
        <row r="42">
          <cell r="A42" t="str">
            <v>Jefe de oficina asesora de comunicaciones 08</v>
          </cell>
        </row>
        <row r="43">
          <cell r="A43" t="str">
            <v>Jefe de oficina asesora de jurídica 08</v>
          </cell>
        </row>
        <row r="44">
          <cell r="A44" t="str">
            <v>Médico 30</v>
          </cell>
          <cell r="B44" t="str">
            <v>Desarrollar las actividades contempladas en el programa de salud ocupacional de la Empresa con el fin de promover la salud integral de los trabajadores.</v>
          </cell>
          <cell r="C44" t="str">
            <v>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v>
          </cell>
        </row>
        <row r="45">
          <cell r="A45" t="str">
            <v>Odontólogo 30</v>
          </cell>
          <cell r="B45" t="str">
            <v>Garantizar el cumplimiento de los servicios odontologicos pactados con las companias prestadoras de los planes adicionales de salud, para que presten los servicios acordes a las necesidades e inconvenientes de los usuarios.</v>
          </cell>
          <cell r="C45" t="str">
            <v>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v>
          </cell>
        </row>
        <row r="46">
          <cell r="A46" t="str">
            <v>Operador de cabrestantes 42</v>
          </cell>
          <cell r="B46" t="str">
            <v>Responder por la operacion de los equipos necesarios en los sitios donde sean requeridos, siguiendo las instrucciones impartidas, para realizar el mantenimiento e inspection de tuberias y redes de alcantarillado sanitario y pluvial.</v>
          </cell>
          <cell r="C46" t="str">
            <v>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v>
          </cell>
        </row>
        <row r="47">
          <cell r="A47" t="str">
            <v>Operador de equipo técnico especializado 32</v>
          </cell>
          <cell r="B47" t="str">
            <v>Operar los equipos pesados de propiedad de la Empresa pare realizar el mantenimiento e inspeccian de tuberias y redes de acueducto y alcantarillado sanitario y pluvial.</v>
          </cell>
          <cell r="C47" t="str">
            <v>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v>
          </cell>
        </row>
        <row r="48">
          <cell r="A48" t="str">
            <v>Operador de válvulas 40</v>
          </cell>
          <cell r="B48" t="str">
            <v>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v>
          </cell>
          <cell r="C48" t="str">
            <v>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v>
          </cell>
        </row>
        <row r="49">
          <cell r="A49" t="str">
            <v>Operador de válvulas 42</v>
          </cell>
          <cell r="B49" t="str">
            <v>Efectuar Ia operacion de valvulas y accesorios de Ia red matriz, para Ia prestación del servicio de acueducto a la ciudadania.</v>
          </cell>
          <cell r="C49" t="str">
            <v>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v>
          </cell>
        </row>
        <row r="50">
          <cell r="A50" t="str">
            <v>Orientador Escolar 31</v>
          </cell>
          <cell r="B50" t="str">
            <v>Promover el proceso de identidad personal, desarrollo integral de la comunidad educativa y social y la identificacion de sus necesidades, para crear un ambiente optima del proceso educativo.</v>
          </cell>
          <cell r="C50" t="str">
            <v>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v>
          </cell>
        </row>
        <row r="51">
          <cell r="A51" t="str">
            <v>orden de prestacion de servicios</v>
          </cell>
        </row>
        <row r="52">
          <cell r="A52" t="str">
            <v>Pagador 20</v>
          </cell>
          <cell r="B52" t="str">
            <v>Pagar las acreencias y obligaciones de la Empresa, previo cumplimiento de los requisitos legales e internamente establecidos, utilizando tecnologías y procedimientos de máxima seguridad y realizando las transacciones bancarias que se requiera para tal fin.</v>
          </cell>
          <cell r="C52" t="str">
            <v>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v>
          </cell>
        </row>
        <row r="53">
          <cell r="A53" t="str">
            <v>Profesional 22</v>
          </cell>
        </row>
        <row r="54">
          <cell r="A54" t="str">
            <v>Profesional especializado 20</v>
          </cell>
        </row>
        <row r="55">
          <cell r="A55" t="str">
            <v>Profesional especializado 21</v>
          </cell>
        </row>
        <row r="56">
          <cell r="A56" t="str">
            <v>Rector 20</v>
          </cell>
          <cell r="B56" t="str">
            <v>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v>
          </cell>
          <cell r="C56" t="str">
            <v>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v>
          </cell>
        </row>
        <row r="57">
          <cell r="A57" t="str">
            <v>Secretaria 40</v>
          </cell>
          <cell r="B57" t="str">
            <v>Desarrollar actividades administrativas, complementarias de las tareas propias de los niveles superiores, con el fin de alcanzar los objetivos propuestos teniendo en cuenta la normatividad y el sistema de información documental vigente.</v>
          </cell>
          <cell r="C57" t="str">
            <v>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v>
          </cell>
        </row>
        <row r="58">
          <cell r="A58" t="str">
            <v>Secretaria 41</v>
          </cell>
          <cell r="B58" t="str">
            <v>Tramitar los documentos y correspondencia del area y entes externos con el fin de cumplir los lineamientos establecidos en los procedimientos y en el sistema de gestion documental vigente.</v>
          </cell>
          <cell r="C58" t="str">
            <v>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v>
          </cell>
        </row>
        <row r="59">
          <cell r="A59" t="str">
            <v>Secretaria 42</v>
          </cell>
          <cell r="B59" t="str">
            <v>Recibir y organizar los documentos remitidos por las areas de la Empresa con el fin de garantizar la adecuada distribucion de la documentacion asegurando la continuidad de los procesos.</v>
          </cell>
          <cell r="C59" t="str">
            <v>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v>
          </cell>
        </row>
        <row r="60">
          <cell r="A60" t="str">
            <v>Secretaria 50</v>
          </cell>
          <cell r="B60" t="str">
            <v>Garantizar el  manejo de la  informacion  y documentacion del archivo, para asegurar la actualizacion, conservacion y manejo organizado de los mismos.</v>
          </cell>
          <cell r="C60" t="str">
            <v>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v>
          </cell>
        </row>
        <row r="61">
          <cell r="A61" t="str">
            <v>Secretaria académica 32</v>
          </cell>
          <cell r="B61" t="str">
            <v>Custodiar los libros reglamentarios, la expedicion de documentos firmados por la secretaria academica y el rector para mantener actualizadas las normas serialadas por el Ministeria de Educacion Nacional y la Secretaria de Educacion Distrital.</v>
          </cell>
          <cell r="C61" t="str">
            <v>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v>
          </cell>
        </row>
        <row r="62">
          <cell r="A62" t="str">
            <v>Secretaria profesional 31</v>
          </cell>
          <cell r="B62" t="str">
            <v>Gestionar de manera efectiva las actividades, relacionadas con Ia agenda, atencidn a clientes externos e internos y manejo de documentos para el desarrollo de las responsabilidades del area respectiva.</v>
          </cell>
          <cell r="C62" t="str">
            <v>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v>
          </cell>
        </row>
        <row r="63">
          <cell r="A63" t="str">
            <v>Secretaria profesional 32</v>
          </cell>
          <cell r="B63" t="str">
            <v>Gestionar las solicitudes generadas por los funcionarios y particulares, la coordinacion de las reuniones al superior inmediato y la gestion documental, con el fin de coadyuvar al cumplimiento de las actividades propias de la misma.</v>
          </cell>
          <cell r="C63" t="str">
            <v>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v>
          </cell>
        </row>
        <row r="64">
          <cell r="A64" t="str">
            <v>Secretario general 04</v>
          </cell>
        </row>
        <row r="65">
          <cell r="A65" t="str">
            <v>Soldador 32</v>
          </cell>
          <cell r="B65" t="str">
            <v>Efectuar trabajos relacionados con soldadura electrica autogena y de punto con los equipos estacionarios y portables pare prestar el servicio a las diferentes areas de la Empresa.</v>
          </cell>
          <cell r="C65" t="str">
            <v>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v>
          </cell>
        </row>
        <row r="66">
          <cell r="A66" t="str">
            <v>Sustanciador 40</v>
          </cell>
          <cell r="B66" t="str">
            <v>Sustanciar, tramitar y practicar pruebas a los procesos asignados por el superior inmediato, para el impulso de los mismos, de acuerdo con los lineamientos señalados oor la normatividad vigente.</v>
          </cell>
          <cell r="C66" t="str">
            <v>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v>
          </cell>
        </row>
        <row r="67">
          <cell r="A67" t="str">
            <v>Técnico 32</v>
          </cell>
        </row>
        <row r="68">
          <cell r="A68" t="str">
            <v>Técnico 41</v>
          </cell>
        </row>
        <row r="69">
          <cell r="A69" t="str">
            <v>Técnico 42</v>
          </cell>
        </row>
        <row r="70">
          <cell r="A70" t="str">
            <v>Técnico administrativo 32</v>
          </cell>
        </row>
        <row r="71">
          <cell r="A71" t="str">
            <v>Técnico en tratamiento de aguas 31</v>
          </cell>
          <cell r="B71" t="str">
            <v>Asegurar la operación de los procesos de tratamiento de la planta que le sea asignada, con el fin de garantizar calidad, cantidad, continuidad y oportunidad del agua tratada.</v>
          </cell>
          <cell r="C71" t="str">
            <v>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2">
          <cell r="A72" t="str">
            <v>Técnico en tratamiento de aguas 32</v>
          </cell>
          <cell r="B72" t="str">
            <v>Ejecutar la operación y el control de los procesos de tratamiento, de lodos, de filtración, del control de la dosificación de productos químicos de las plantas con el fin de asegurar que cumplan con la calidad, cantidad, continuidad y oportunidad del agua tratada.</v>
          </cell>
          <cell r="C72" t="str">
            <v>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3">
          <cell r="A73" t="str">
            <v>Técnico en tratamiento de aguas 40</v>
          </cell>
          <cell r="B73" t="str">
            <v>Ejecutar la operación y control del proceso de la planta de tratamiento, realizar la toma de datos de la instrumentación y operación de los embalses y demás túneles, con el fin de asegurar que se cumpla con la calidad, cantidad, continuidad y oportunidad del agua tratada.</v>
          </cell>
          <cell r="C73" t="str">
            <v>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4">
          <cell r="A74" t="str">
            <v>Tecnólogo administrativo 30</v>
          </cell>
        </row>
        <row r="75">
          <cell r="A75" t="str">
            <v>Tecnólogo administrativo 31</v>
          </cell>
        </row>
        <row r="76">
          <cell r="A76" t="str">
            <v>Tecnólogo en obras civiles 31</v>
          </cell>
          <cell r="B76" t="str">
            <v>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v>
          </cell>
          <cell r="C76" t="str">
            <v>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v>
          </cell>
        </row>
        <row r="77">
          <cell r="A77" t="str">
            <v>Tecnólogo en obras civiles 32</v>
          </cell>
          <cell r="B77" t="str">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ell>
          <cell r="C77" t="str">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ell>
        </row>
        <row r="78">
          <cell r="A78" t="str">
            <v>Tecnólogo operativo 30</v>
          </cell>
        </row>
        <row r="79">
          <cell r="A79" t="str">
            <v>Tecnólogo operativo 31</v>
          </cell>
        </row>
        <row r="80">
          <cell r="A80" t="str">
            <v>Tecnólogo operativo 32</v>
          </cell>
        </row>
        <row r="81">
          <cell r="A81" t="str">
            <v>Topógrafo 30</v>
          </cell>
          <cell r="B81" t="str">
            <v>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v>
          </cell>
          <cell r="C81" t="str">
            <v>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v>
          </cell>
        </row>
        <row r="82">
          <cell r="A82" t="str">
            <v>Vicerrector 22</v>
          </cell>
          <cell r="B82" t="str">
            <v>Orientar y supervisar las actividades pedagogicas y convivenciales de la institucion, para el cumplimiento del proyecto educativo institucional.</v>
          </cell>
          <cell r="C82" t="str">
            <v>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3"/>
  <sheetViews>
    <sheetView showGridLines="0" tabSelected="1" zoomScale="80" zoomScaleNormal="80" workbookViewId="0">
      <selection activeCell="B1" sqref="B1"/>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5" t="s">
        <v>1078</v>
      </c>
      <c r="D2" s="46"/>
      <c r="E2" s="46" t="s">
        <v>1323</v>
      </c>
      <c r="F2" s="46"/>
      <c r="G2" s="47"/>
      <c r="K2" s="9"/>
      <c r="L2" s="9"/>
      <c r="M2" s="9"/>
      <c r="V2" s="9"/>
      <c r="AB2" s="10"/>
      <c r="AC2" s="6"/>
      <c r="AD2" s="6"/>
    </row>
    <row r="3" spans="1:30" s="8" customFormat="1" ht="15" customHeight="1">
      <c r="A3" s="5"/>
      <c r="B3" s="6"/>
      <c r="C3" s="125" t="s">
        <v>1220</v>
      </c>
      <c r="D3" s="126"/>
      <c r="E3" s="126"/>
      <c r="F3" s="126"/>
      <c r="G3" s="127"/>
      <c r="K3" s="9"/>
      <c r="L3" s="9"/>
      <c r="M3" s="9"/>
      <c r="V3" s="9"/>
      <c r="AB3" s="10"/>
      <c r="AC3" s="6"/>
      <c r="AD3" s="6"/>
    </row>
    <row r="4" spans="1:30" s="8" customFormat="1" ht="15" customHeight="1" thickBot="1">
      <c r="A4" s="5"/>
      <c r="B4" s="6"/>
      <c r="C4" s="128" t="s">
        <v>1219</v>
      </c>
      <c r="D4" s="129"/>
      <c r="E4" s="129"/>
      <c r="F4" s="129"/>
      <c r="G4" s="130"/>
      <c r="K4" s="9"/>
      <c r="L4" s="9"/>
      <c r="M4" s="9"/>
      <c r="V4" s="9"/>
      <c r="AB4" s="10"/>
      <c r="AC4" s="6"/>
      <c r="AD4" s="6"/>
    </row>
    <row r="5" spans="1:30" s="8" customFormat="1" ht="11.25" customHeight="1">
      <c r="A5" s="5"/>
      <c r="B5" s="6"/>
      <c r="C5" s="11" t="s">
        <v>1197</v>
      </c>
      <c r="E5" s="172"/>
      <c r="F5" s="172"/>
      <c r="G5" s="172"/>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58" t="s">
        <v>11</v>
      </c>
      <c r="B8" s="161" t="s">
        <v>12</v>
      </c>
      <c r="C8" s="173" t="s">
        <v>0</v>
      </c>
      <c r="D8" s="173"/>
      <c r="E8" s="173"/>
      <c r="F8" s="173"/>
      <c r="G8" s="140" t="s">
        <v>1</v>
      </c>
      <c r="H8" s="141"/>
      <c r="I8" s="142"/>
      <c r="J8" s="174" t="s">
        <v>2</v>
      </c>
      <c r="K8" s="171" t="s">
        <v>3</v>
      </c>
      <c r="L8" s="171"/>
      <c r="M8" s="171"/>
      <c r="N8" s="171" t="s">
        <v>4</v>
      </c>
      <c r="O8" s="171"/>
      <c r="P8" s="171"/>
      <c r="Q8" s="171"/>
      <c r="R8" s="171"/>
      <c r="S8" s="171"/>
      <c r="T8" s="171"/>
      <c r="U8" s="171" t="s">
        <v>5</v>
      </c>
      <c r="V8" s="171" t="s">
        <v>6</v>
      </c>
      <c r="W8" s="175"/>
      <c r="X8" s="170" t="s">
        <v>7</v>
      </c>
      <c r="Y8" s="170"/>
      <c r="Z8" s="170"/>
      <c r="AA8" s="170"/>
      <c r="AB8" s="170"/>
      <c r="AC8" s="170"/>
      <c r="AD8" s="170"/>
    </row>
    <row r="9" spans="1:30" ht="15.75" customHeight="1" thickBot="1">
      <c r="A9" s="159"/>
      <c r="B9" s="162"/>
      <c r="C9" s="173"/>
      <c r="D9" s="173"/>
      <c r="E9" s="173"/>
      <c r="F9" s="173"/>
      <c r="G9" s="143"/>
      <c r="H9" s="144"/>
      <c r="I9" s="145"/>
      <c r="J9" s="174"/>
      <c r="K9" s="171"/>
      <c r="L9" s="171"/>
      <c r="M9" s="171"/>
      <c r="N9" s="171"/>
      <c r="O9" s="171"/>
      <c r="P9" s="171"/>
      <c r="Q9" s="171"/>
      <c r="R9" s="171"/>
      <c r="S9" s="171"/>
      <c r="T9" s="171"/>
      <c r="U9" s="175"/>
      <c r="V9" s="175"/>
      <c r="W9" s="175"/>
      <c r="X9" s="170"/>
      <c r="Y9" s="170"/>
      <c r="Z9" s="170"/>
      <c r="AA9" s="170"/>
      <c r="AB9" s="170"/>
      <c r="AC9" s="170"/>
      <c r="AD9" s="170"/>
    </row>
    <row r="10" spans="1:30" ht="39" thickBot="1">
      <c r="A10" s="160"/>
      <c r="B10" s="163"/>
      <c r="C10" s="21" t="s">
        <v>13</v>
      </c>
      <c r="D10" s="21" t="s">
        <v>14</v>
      </c>
      <c r="E10" s="21" t="s">
        <v>1077</v>
      </c>
      <c r="F10" s="21" t="s">
        <v>15</v>
      </c>
      <c r="G10" s="21" t="s">
        <v>16</v>
      </c>
      <c r="H10" s="176" t="s">
        <v>17</v>
      </c>
      <c r="I10" s="177"/>
      <c r="J10" s="174"/>
      <c r="K10" s="21" t="s">
        <v>18</v>
      </c>
      <c r="L10" s="21" t="s">
        <v>19</v>
      </c>
      <c r="M10" s="21" t="s">
        <v>20</v>
      </c>
      <c r="N10" s="21" t="s">
        <v>21</v>
      </c>
      <c r="O10" s="21" t="s">
        <v>22</v>
      </c>
      <c r="P10" s="21" t="s">
        <v>37</v>
      </c>
      <c r="Q10" s="21" t="s">
        <v>36</v>
      </c>
      <c r="R10" s="21" t="s">
        <v>23</v>
      </c>
      <c r="S10" s="21" t="s">
        <v>38</v>
      </c>
      <c r="T10" s="21" t="s">
        <v>24</v>
      </c>
      <c r="U10" s="21" t="s">
        <v>25</v>
      </c>
      <c r="V10" s="21" t="s">
        <v>39</v>
      </c>
      <c r="W10" s="21" t="s">
        <v>26</v>
      </c>
      <c r="X10" s="21" t="s">
        <v>8</v>
      </c>
      <c r="Y10" s="21" t="s">
        <v>9</v>
      </c>
      <c r="Z10" s="21" t="s">
        <v>10</v>
      </c>
      <c r="AA10" s="21" t="s">
        <v>31</v>
      </c>
      <c r="AB10" s="21" t="s">
        <v>27</v>
      </c>
      <c r="AC10" s="21" t="s">
        <v>28</v>
      </c>
      <c r="AD10" s="43" t="s">
        <v>29</v>
      </c>
    </row>
    <row r="11" spans="1:30" ht="25.5" customHeight="1">
      <c r="A11" s="108" t="s">
        <v>1221</v>
      </c>
      <c r="B11" s="108" t="s">
        <v>1282</v>
      </c>
      <c r="C11" s="124" t="s">
        <v>1324</v>
      </c>
      <c r="D11" s="167" t="s">
        <v>1198</v>
      </c>
      <c r="E11" s="169" t="s">
        <v>1040</v>
      </c>
      <c r="F11" s="169" t="s">
        <v>1199</v>
      </c>
      <c r="G11" s="56" t="str">
        <f>VLOOKUP(H11,PELIGROS!A$1:G$445,2,0)</f>
        <v>Bacterias</v>
      </c>
      <c r="H11" s="57" t="s">
        <v>113</v>
      </c>
      <c r="I11" s="57" t="s">
        <v>1252</v>
      </c>
      <c r="J11" s="56" t="str">
        <f>VLOOKUP(H11,PELIGROS!A$2:G$445,3,0)</f>
        <v>Infecciones Bacterianas</v>
      </c>
      <c r="K11" s="58"/>
      <c r="L11" s="56" t="str">
        <f>VLOOKUP(H11,PELIGROS!A$2:G$445,4,0)</f>
        <v>N/A</v>
      </c>
      <c r="M11" s="56" t="str">
        <f>VLOOKUP(H11,PELIGROS!A$2:G$445,5,0)</f>
        <v>Vacunación</v>
      </c>
      <c r="N11" s="58">
        <v>2</v>
      </c>
      <c r="O11" s="59">
        <v>3</v>
      </c>
      <c r="P11" s="59">
        <v>10</v>
      </c>
      <c r="Q11" s="59">
        <f>N11*O11</f>
        <v>6</v>
      </c>
      <c r="R11" s="59">
        <f>P11*Q11</f>
        <v>60</v>
      </c>
      <c r="S11" s="60" t="str">
        <f>IF(Q11=40,"MA-40",IF(Q11=30,"MA-30",IF(Q11=20,"A-20",IF(Q11=10,"A-10",IF(Q11=24,"MA-24",IF(Q11=18,"A-18",IF(Q11=12,"A-12",IF(Q11=6,"M-6",IF(Q11=8,"M-8",IF(Q11=6,"M-6",IF(Q11=4,"B-4",IF(Q11=2,"B-2",))))))))))))</f>
        <v>M-6</v>
      </c>
      <c r="T11" s="61" t="str">
        <f t="shared" ref="T11:T54" si="0">IF(R11&lt;=20,"IV",IF(R11&lt;=120,"III",IF(R11&lt;=500,"II",IF(R11&lt;=4000,"I"))))</f>
        <v>III</v>
      </c>
      <c r="U11" s="62" t="str">
        <f>IF(T11=0,"",IF(T11="IV","Aceptable",IF(T11="III","Mejorable",IF(T11="II","No Aceptable o Aceptable Con Control Especifico",IF(T11="I","No Aceptable","")))))</f>
        <v>Mejorable</v>
      </c>
      <c r="V11" s="123">
        <v>1</v>
      </c>
      <c r="W11" s="56" t="str">
        <f>VLOOKUP(H11,PELIGROS!A$2:G$445,6,0)</f>
        <v xml:space="preserve">Enfermedades Infectocontagiosas
</v>
      </c>
      <c r="X11" s="63"/>
      <c r="Y11" s="63"/>
      <c r="Z11" s="63"/>
      <c r="AA11" s="64"/>
      <c r="AB11" s="64" t="str">
        <f>VLOOKUP(H11,PELIGROS!A$2:G$445,7,0)</f>
        <v>Autocuidado</v>
      </c>
      <c r="AC11" s="123" t="s">
        <v>1200</v>
      </c>
      <c r="AD11" s="124" t="s">
        <v>1201</v>
      </c>
    </row>
    <row r="12" spans="1:30" ht="25.5">
      <c r="A12" s="109"/>
      <c r="B12" s="109"/>
      <c r="C12" s="121"/>
      <c r="D12" s="168"/>
      <c r="E12" s="139"/>
      <c r="F12" s="139"/>
      <c r="G12" s="56" t="str">
        <f>VLOOKUP(H12,PELIGROS!A$1:G$445,2,0)</f>
        <v>Virus</v>
      </c>
      <c r="H12" s="57" t="s">
        <v>122</v>
      </c>
      <c r="I12" s="57" t="s">
        <v>1252</v>
      </c>
      <c r="J12" s="56" t="str">
        <f>VLOOKUP(H12,PELIGROS!A$2:G$445,3,0)</f>
        <v>Infecciones Virales</v>
      </c>
      <c r="K12" s="65"/>
      <c r="L12" s="56" t="str">
        <f>VLOOKUP(H12,PELIGROS!A$2:G$445,4,0)</f>
        <v>N/A</v>
      </c>
      <c r="M12" s="56" t="str">
        <f>VLOOKUP(H12,PELIGROS!A$2:G$445,5,0)</f>
        <v>Vacunación</v>
      </c>
      <c r="N12" s="65">
        <v>2</v>
      </c>
      <c r="O12" s="66">
        <v>3</v>
      </c>
      <c r="P12" s="66">
        <v>10</v>
      </c>
      <c r="Q12" s="59">
        <f t="shared" ref="Q12:Q54" si="1">N12*O12</f>
        <v>6</v>
      </c>
      <c r="R12" s="59">
        <f t="shared" ref="R12:R54" si="2">P12*Q12</f>
        <v>60</v>
      </c>
      <c r="S12" s="67" t="str">
        <f t="shared" ref="S12:S54" si="3">IF(Q12=40,"MA-40",IF(Q12=30,"MA-30",IF(Q12=20,"A-20",IF(Q12=10,"A-10",IF(Q12=24,"MA-24",IF(Q12=18,"A-18",IF(Q12=12,"A-12",IF(Q12=6,"M-6",IF(Q12=8,"M-8",IF(Q12=6,"M-6",IF(Q12=4,"B-4",IF(Q12=2,"B-2",))))))))))))</f>
        <v>M-6</v>
      </c>
      <c r="T12" s="68" t="str">
        <f t="shared" si="0"/>
        <v>III</v>
      </c>
      <c r="U12" s="69" t="str">
        <f t="shared" ref="U12:U54" si="4">IF(T12=0,"",IF(T12="IV","Aceptable",IF(T12="III","Mejorable",IF(T12="II","No Aceptable o Aceptable Con Control Especifico",IF(T12="I","No Aceptable","")))))</f>
        <v>Mejorable</v>
      </c>
      <c r="V12" s="118"/>
      <c r="W12" s="56" t="str">
        <f>VLOOKUP(H12,PELIGROS!A$2:G$445,6,0)</f>
        <v xml:space="preserve">Enfermedades Infectocontagiosas
</v>
      </c>
      <c r="X12" s="70"/>
      <c r="Y12" s="70"/>
      <c r="Z12" s="70"/>
      <c r="AA12" s="71"/>
      <c r="AB12" s="64" t="str">
        <f>VLOOKUP(H12,PELIGROS!A$2:G$445,7,0)</f>
        <v>Autocuidado</v>
      </c>
      <c r="AC12" s="119"/>
      <c r="AD12" s="121"/>
    </row>
    <row r="13" spans="1:30" ht="51">
      <c r="A13" s="109"/>
      <c r="B13" s="109"/>
      <c r="C13" s="121"/>
      <c r="D13" s="168"/>
      <c r="E13" s="139"/>
      <c r="F13" s="139"/>
      <c r="G13" s="56" t="str">
        <f>VLOOKUP(H13,PELIGROS!A$1:G$445,2,0)</f>
        <v>INFRAROJA, ULTRAVIOLETA, VISIBLE, RADIOFRECUENCIA, MICROONDAS, LASER</v>
      </c>
      <c r="H13" s="57" t="s">
        <v>67</v>
      </c>
      <c r="I13" s="57" t="s">
        <v>1254</v>
      </c>
      <c r="J13" s="56" t="str">
        <f>VLOOKUP(H13,PELIGROS!A$2:G$445,3,0)</f>
        <v>CÁNCER, LESIONES DÉRMICAS Y OCULARES</v>
      </c>
      <c r="K13" s="65"/>
      <c r="L13" s="56" t="str">
        <f>VLOOKUP(H13,PELIGROS!A$2:G$445,4,0)</f>
        <v>Inspecciones planeadas e inspecciones no planeadas, procedimientos de programas de seguridad y salud en el trabajo</v>
      </c>
      <c r="M13" s="56" t="str">
        <f>VLOOKUP(H13,PELIGROS!A$2:G$445,5,0)</f>
        <v>PROGRAMA BLOQUEADOR SOLAR</v>
      </c>
      <c r="N13" s="65">
        <v>2</v>
      </c>
      <c r="O13" s="66">
        <v>2</v>
      </c>
      <c r="P13" s="66">
        <v>10</v>
      </c>
      <c r="Q13" s="59">
        <f t="shared" si="1"/>
        <v>4</v>
      </c>
      <c r="R13" s="59">
        <f t="shared" si="2"/>
        <v>40</v>
      </c>
      <c r="S13" s="67" t="str">
        <f t="shared" si="3"/>
        <v>B-4</v>
      </c>
      <c r="T13" s="68" t="str">
        <f t="shared" si="0"/>
        <v>III</v>
      </c>
      <c r="U13" s="69" t="str">
        <f t="shared" si="4"/>
        <v>Mejorable</v>
      </c>
      <c r="V13" s="118"/>
      <c r="W13" s="56" t="str">
        <f>VLOOKUP(H13,PELIGROS!A$2:G$445,6,0)</f>
        <v>CÁNCER</v>
      </c>
      <c r="X13" s="70"/>
      <c r="Y13" s="70"/>
      <c r="Z13" s="70"/>
      <c r="AA13" s="71"/>
      <c r="AB13" s="64" t="str">
        <f>VLOOKUP(H13,PELIGROS!A$2:G$445,7,0)</f>
        <v>N/A</v>
      </c>
      <c r="AC13" s="70" t="s">
        <v>1202</v>
      </c>
      <c r="AD13" s="121"/>
    </row>
    <row r="14" spans="1:30" ht="42.75" customHeight="1">
      <c r="A14" s="109"/>
      <c r="B14" s="109"/>
      <c r="C14" s="121"/>
      <c r="D14" s="168"/>
      <c r="E14" s="139"/>
      <c r="F14" s="139"/>
      <c r="G14" s="56" t="str">
        <f>VLOOKUP(H14,PELIGROS!A$1:G$445,2,0)</f>
        <v>CONCENTRACIÓN EN ACTIVIDADES DE ALTO DESEMPEÑO MENTAL</v>
      </c>
      <c r="H14" s="57" t="s">
        <v>72</v>
      </c>
      <c r="I14" s="57" t="s">
        <v>1256</v>
      </c>
      <c r="J14" s="56" t="str">
        <f>VLOOKUP(H14,PELIGROS!A$2:G$445,3,0)</f>
        <v>ESTRÉS, CEFALEA, IRRITABILIDAD</v>
      </c>
      <c r="K14" s="65"/>
      <c r="L14" s="56" t="str">
        <f>VLOOKUP(H14,PELIGROS!A$2:G$445,4,0)</f>
        <v>N/A</v>
      </c>
      <c r="M14" s="56" t="str">
        <f>VLOOKUP(H14,PELIGROS!A$2:G$445,5,0)</f>
        <v>PVE PSICOSOCIAL</v>
      </c>
      <c r="N14" s="65">
        <v>2</v>
      </c>
      <c r="O14" s="66">
        <v>3</v>
      </c>
      <c r="P14" s="66">
        <v>10</v>
      </c>
      <c r="Q14" s="59">
        <f t="shared" si="1"/>
        <v>6</v>
      </c>
      <c r="R14" s="59">
        <f t="shared" si="2"/>
        <v>60</v>
      </c>
      <c r="S14" s="67" t="str">
        <f t="shared" si="3"/>
        <v>M-6</v>
      </c>
      <c r="T14" s="68" t="str">
        <f t="shared" si="0"/>
        <v>III</v>
      </c>
      <c r="U14" s="69" t="str">
        <f t="shared" si="4"/>
        <v>Mejorable</v>
      </c>
      <c r="V14" s="118"/>
      <c r="W14" s="56" t="str">
        <f>VLOOKUP(H14,PELIGROS!A$2:G$445,6,0)</f>
        <v>ESTRÉS</v>
      </c>
      <c r="X14" s="70"/>
      <c r="Y14" s="70"/>
      <c r="Z14" s="70"/>
      <c r="AA14" s="71"/>
      <c r="AB14" s="64" t="str">
        <f>VLOOKUP(H14,PELIGROS!A$2:G$445,7,0)</f>
        <v>N/A</v>
      </c>
      <c r="AC14" s="117" t="s">
        <v>1203</v>
      </c>
      <c r="AD14" s="121"/>
    </row>
    <row r="15" spans="1:30" ht="42.75" customHeight="1">
      <c r="A15" s="109"/>
      <c r="B15" s="109"/>
      <c r="C15" s="121"/>
      <c r="D15" s="168"/>
      <c r="E15" s="139"/>
      <c r="F15" s="139"/>
      <c r="G15" s="56" t="str">
        <f>VLOOKUP(H15,PELIGROS!A$1:G$445,2,0)</f>
        <v>NATURALEZA DE LA TAREA</v>
      </c>
      <c r="H15" s="57" t="s">
        <v>76</v>
      </c>
      <c r="I15" s="57" t="s">
        <v>1256</v>
      </c>
      <c r="J15" s="56" t="str">
        <f>VLOOKUP(H15,PELIGROS!A$2:G$445,3,0)</f>
        <v>ESTRÉS,  TRANSTORNOS DEL SUEÑO</v>
      </c>
      <c r="K15" s="65"/>
      <c r="L15" s="56" t="str">
        <f>VLOOKUP(H15,PELIGROS!A$2:G$445,4,0)</f>
        <v>N/A</v>
      </c>
      <c r="M15" s="56" t="str">
        <f>VLOOKUP(H15,PELIGROS!A$2:G$445,5,0)</f>
        <v>PVE PSICOSOCIAL</v>
      </c>
      <c r="N15" s="65">
        <v>2</v>
      </c>
      <c r="O15" s="66">
        <v>3</v>
      </c>
      <c r="P15" s="66">
        <v>10</v>
      </c>
      <c r="Q15" s="59">
        <f t="shared" si="1"/>
        <v>6</v>
      </c>
      <c r="R15" s="59">
        <f t="shared" si="2"/>
        <v>60</v>
      </c>
      <c r="S15" s="67" t="str">
        <f t="shared" si="3"/>
        <v>M-6</v>
      </c>
      <c r="T15" s="68" t="str">
        <f t="shared" si="0"/>
        <v>III</v>
      </c>
      <c r="U15" s="69" t="str">
        <f t="shared" si="4"/>
        <v>Mejorable</v>
      </c>
      <c r="V15" s="118"/>
      <c r="W15" s="56" t="str">
        <f>VLOOKUP(H15,PELIGROS!A$2:G$445,6,0)</f>
        <v>ESTRÉS</v>
      </c>
      <c r="X15" s="70"/>
      <c r="Y15" s="70"/>
      <c r="Z15" s="70"/>
      <c r="AA15" s="71"/>
      <c r="AB15" s="64" t="str">
        <f>VLOOKUP(H15,PELIGROS!A$2:G$445,7,0)</f>
        <v>N/A</v>
      </c>
      <c r="AC15" s="119"/>
      <c r="AD15" s="121"/>
    </row>
    <row r="16" spans="1:30" ht="51">
      <c r="A16" s="109"/>
      <c r="B16" s="109"/>
      <c r="C16" s="121"/>
      <c r="D16" s="168"/>
      <c r="E16" s="139"/>
      <c r="F16" s="139"/>
      <c r="G16" s="56" t="str">
        <f>VLOOKUP(H16,PELIGROS!A$1:G$445,2,0)</f>
        <v>Higiene Muscular</v>
      </c>
      <c r="H16" s="57" t="s">
        <v>483</v>
      </c>
      <c r="I16" s="57" t="s">
        <v>1304</v>
      </c>
      <c r="J16" s="56" t="str">
        <f>VLOOKUP(H16,PELIGROS!A$2:G$445,3,0)</f>
        <v>Lesiones Musculoesqueléticas</v>
      </c>
      <c r="K16" s="65"/>
      <c r="L16" s="56" t="str">
        <f>VLOOKUP(H16,PELIGROS!A$2:G$445,4,0)</f>
        <v>N/A</v>
      </c>
      <c r="M16" s="56" t="str">
        <f>VLOOKUP(H16,PELIGROS!A$2:G$445,5,0)</f>
        <v>N/A</v>
      </c>
      <c r="N16" s="65">
        <v>2</v>
      </c>
      <c r="O16" s="66">
        <v>3</v>
      </c>
      <c r="P16" s="66">
        <v>10</v>
      </c>
      <c r="Q16" s="59">
        <f t="shared" si="1"/>
        <v>6</v>
      </c>
      <c r="R16" s="59">
        <f t="shared" si="2"/>
        <v>60</v>
      </c>
      <c r="S16" s="67" t="str">
        <f t="shared" si="3"/>
        <v>M-6</v>
      </c>
      <c r="T16" s="68" t="str">
        <f t="shared" si="0"/>
        <v>III</v>
      </c>
      <c r="U16" s="69" t="str">
        <f t="shared" si="4"/>
        <v>Mejorable</v>
      </c>
      <c r="V16" s="118"/>
      <c r="W16" s="56" t="str">
        <f>VLOOKUP(H16,PELIGROS!A$2:G$445,6,0)</f>
        <v xml:space="preserve">Enfermedades Osteomusculares
</v>
      </c>
      <c r="X16" s="70"/>
      <c r="Y16" s="70"/>
      <c r="Z16" s="70"/>
      <c r="AA16" s="71"/>
      <c r="AB16" s="64" t="str">
        <f>VLOOKUP(H16,PELIGROS!A$2:G$445,7,0)</f>
        <v>Prevención en lesiones osteomusculares, líderes de pausas activas</v>
      </c>
      <c r="AC16" s="70" t="s">
        <v>1204</v>
      </c>
      <c r="AD16" s="121"/>
    </row>
    <row r="17" spans="1:30" ht="51">
      <c r="A17" s="109"/>
      <c r="B17" s="109"/>
      <c r="C17" s="121"/>
      <c r="D17" s="168"/>
      <c r="E17" s="139"/>
      <c r="F17" s="139"/>
      <c r="G17" s="56" t="str">
        <f>VLOOKUP(H17,PELIGROS!A$1:G$445,2,0)</f>
        <v>Atropellamiento, Envestir</v>
      </c>
      <c r="H17" s="57" t="s">
        <v>1188</v>
      </c>
      <c r="I17" s="57" t="s">
        <v>1260</v>
      </c>
      <c r="J17" s="56" t="str">
        <f>VLOOKUP(H17,PELIGROS!A$2:G$445,3,0)</f>
        <v>Lesiones, pérdidas materiales, muerte</v>
      </c>
      <c r="K17" s="65"/>
      <c r="L17" s="56" t="str">
        <f>VLOOKUP(H17,PELIGROS!A$2:G$445,4,0)</f>
        <v>Inspecciones planeadas e inspecciones no planeadas, procedimientos de programas de seguridad y salud en el trabajo</v>
      </c>
      <c r="M17" s="56" t="str">
        <f>VLOOKUP(H17,PELIGROS!A$2:G$445,5,0)</f>
        <v>Programa de seguridad vial, señalización</v>
      </c>
      <c r="N17" s="65">
        <v>2</v>
      </c>
      <c r="O17" s="66">
        <v>2</v>
      </c>
      <c r="P17" s="66">
        <v>60</v>
      </c>
      <c r="Q17" s="59">
        <f t="shared" si="1"/>
        <v>4</v>
      </c>
      <c r="R17" s="59">
        <f t="shared" si="2"/>
        <v>240</v>
      </c>
      <c r="S17" s="67" t="str">
        <f t="shared" si="3"/>
        <v>B-4</v>
      </c>
      <c r="T17" s="68" t="str">
        <f t="shared" si="0"/>
        <v>II</v>
      </c>
      <c r="U17" s="69" t="str">
        <f t="shared" si="4"/>
        <v>No Aceptable o Aceptable Con Control Especifico</v>
      </c>
      <c r="V17" s="118"/>
      <c r="W17" s="56" t="str">
        <f>VLOOKUP(H17,PELIGROS!A$2:G$445,6,0)</f>
        <v>Muerte</v>
      </c>
      <c r="X17" s="70"/>
      <c r="Y17" s="70"/>
      <c r="Z17" s="70"/>
      <c r="AA17" s="71"/>
      <c r="AB17" s="64" t="str">
        <f>VLOOKUP(H17,PELIGROS!A$2:G$445,7,0)</f>
        <v>Seguridad vial y manejo defensivo, aseguramiento de áreas de trabajo</v>
      </c>
      <c r="AC17" s="70" t="s">
        <v>1205</v>
      </c>
      <c r="AD17" s="121"/>
    </row>
    <row r="18" spans="1:30" ht="40.5">
      <c r="A18" s="109"/>
      <c r="B18" s="109"/>
      <c r="C18" s="121"/>
      <c r="D18" s="168"/>
      <c r="E18" s="139"/>
      <c r="F18" s="139"/>
      <c r="G18" s="56" t="str">
        <f>VLOOKUP(H18,PELIGROS!A$1:G$445,2,0)</f>
        <v>Superficies de trabajo irregulares o deslizantes</v>
      </c>
      <c r="H18" s="57" t="s">
        <v>597</v>
      </c>
      <c r="I18" s="57" t="s">
        <v>1260</v>
      </c>
      <c r="J18" s="56" t="str">
        <f>VLOOKUP(H18,PELIGROS!A$2:G$445,3,0)</f>
        <v>Caidas del mismo nivel, fracturas, golpe con objetos, caídas de objetos, obstrucción de rutas de evacuación</v>
      </c>
      <c r="K18" s="65"/>
      <c r="L18" s="56" t="str">
        <f>VLOOKUP(H18,PELIGROS!A$2:G$445,4,0)</f>
        <v>N/A</v>
      </c>
      <c r="M18" s="56" t="str">
        <f>VLOOKUP(H18,PELIGROS!A$2:G$445,5,0)</f>
        <v>N/A</v>
      </c>
      <c r="N18" s="65">
        <v>2</v>
      </c>
      <c r="O18" s="66">
        <v>3</v>
      </c>
      <c r="P18" s="66">
        <v>25</v>
      </c>
      <c r="Q18" s="59">
        <f t="shared" si="1"/>
        <v>6</v>
      </c>
      <c r="R18" s="59">
        <f t="shared" si="2"/>
        <v>150</v>
      </c>
      <c r="S18" s="67" t="str">
        <f t="shared" si="3"/>
        <v>M-6</v>
      </c>
      <c r="T18" s="68" t="str">
        <f t="shared" si="0"/>
        <v>II</v>
      </c>
      <c r="U18" s="69" t="str">
        <f t="shared" si="4"/>
        <v>No Aceptable o Aceptable Con Control Especifico</v>
      </c>
      <c r="V18" s="118"/>
      <c r="W18" s="56" t="str">
        <f>VLOOKUP(H18,PELIGROS!A$2:G$445,6,0)</f>
        <v>Caídas de distinto nivel</v>
      </c>
      <c r="X18" s="70"/>
      <c r="Y18" s="70"/>
      <c r="Z18" s="70"/>
      <c r="AA18" s="71"/>
      <c r="AB18" s="64" t="str">
        <f>VLOOKUP(H18,PELIGROS!A$2:G$445,7,0)</f>
        <v>Pautas Básicas en orden y aseo en el lugar de trabajo, actos y condiciones inseguras</v>
      </c>
      <c r="AC18" s="70" t="s">
        <v>1206</v>
      </c>
      <c r="AD18" s="121"/>
    </row>
    <row r="19" spans="1:30" ht="89.25">
      <c r="A19" s="109"/>
      <c r="B19" s="109"/>
      <c r="C19" s="121"/>
      <c r="D19" s="168"/>
      <c r="E19" s="139"/>
      <c r="F19" s="139"/>
      <c r="G19" s="56" t="str">
        <f>VLOOKUP(H19,PELIGROS!A$1:G$445,2,0)</f>
        <v>MANTENIMIENTO DE PUENTE GRUAS, LIMPIEZA DE CANALES, MANTENIMIENTO DE INSTALACIONES LOCATIVAS, MANTENIMIENTO Y REPARACIÓN DE POZOS</v>
      </c>
      <c r="H19" s="57" t="s">
        <v>624</v>
      </c>
      <c r="I19" s="57" t="s">
        <v>1260</v>
      </c>
      <c r="J19" s="56" t="str">
        <f>VLOOKUP(H19,PELIGROS!A$2:G$445,3,0)</f>
        <v>LESIONES, FRACTURAS, MUERTE</v>
      </c>
      <c r="K19" s="65"/>
      <c r="L19" s="56" t="str">
        <f>VLOOKUP(H19,PELIGROS!A$2:G$445,4,0)</f>
        <v>Inspecciones planeadas e inspecciones no planeadas, procedimientos de programas de seguridad y salud en el trabajo</v>
      </c>
      <c r="M19" s="56" t="str">
        <f>VLOOKUP(H19,PELIGROS!A$2:G$445,5,0)</f>
        <v>EPP</v>
      </c>
      <c r="N19" s="65">
        <v>2</v>
      </c>
      <c r="O19" s="66">
        <v>1</v>
      </c>
      <c r="P19" s="66">
        <v>25</v>
      </c>
      <c r="Q19" s="59">
        <f t="shared" ref="Q19" si="5">N19*O19</f>
        <v>2</v>
      </c>
      <c r="R19" s="59">
        <f t="shared" ref="R19" si="6">P19*Q19</f>
        <v>50</v>
      </c>
      <c r="S19" s="67" t="str">
        <f t="shared" ref="S19" si="7">IF(Q19=40,"MA-40",IF(Q19=30,"MA-30",IF(Q19=20,"A-20",IF(Q19=10,"A-10",IF(Q19=24,"MA-24",IF(Q19=18,"A-18",IF(Q19=12,"A-12",IF(Q19=6,"M-6",IF(Q19=8,"M-8",IF(Q19=6,"M-6",IF(Q19=4,"B-4",IF(Q19=2,"B-2",))))))))))))</f>
        <v>B-2</v>
      </c>
      <c r="T19" s="68" t="str">
        <f t="shared" ref="T19" si="8">IF(R19&lt;=20,"IV",IF(R19&lt;=120,"III",IF(R19&lt;=500,"II",IF(R19&lt;=4000,"I"))))</f>
        <v>III</v>
      </c>
      <c r="U19" s="69" t="str">
        <f t="shared" ref="U19" si="9">IF(T19=0,"",IF(T19="IV","Aceptable",IF(T19="III","Mejorable",IF(T19="II","No Aceptable o Aceptable Con Control Especifico",IF(T19="I","No Aceptable","")))))</f>
        <v>Mejorable</v>
      </c>
      <c r="V19" s="118"/>
      <c r="W19" s="56" t="str">
        <f>VLOOKUP(H19,PELIGROS!A$2:G$445,6,0)</f>
        <v>MUERTE</v>
      </c>
      <c r="X19" s="70"/>
      <c r="Y19" s="70"/>
      <c r="Z19" s="70"/>
      <c r="AA19" s="71"/>
      <c r="AB19" s="64" t="str">
        <f>VLOOKUP(H19,PELIGROS!A$2:G$445,7,0)</f>
        <v>CERTIFICACIÓN Y/O ENTRENAMIENTO EN TRABAJO SEGURO EN ALTURAS; DILGENCIAMIENTO DE PERMISO DE TRABAJO; USO Y MANEJO ADECUADO DE E.P.P.; ARME Y DESARME DE ANDAMIOS</v>
      </c>
      <c r="AC19" s="70"/>
      <c r="AD19" s="121"/>
    </row>
    <row r="20" spans="1:30" ht="63.75">
      <c r="A20" s="109"/>
      <c r="B20" s="109"/>
      <c r="C20" s="121"/>
      <c r="D20" s="168"/>
      <c r="E20" s="139"/>
      <c r="F20" s="139"/>
      <c r="G20" s="56" t="str">
        <f>VLOOKUP(H20,PELIGROS!A$1:G$445,2,0)</f>
        <v>Atraco, golpiza, atentados y secuestrados</v>
      </c>
      <c r="H20" s="57" t="s">
        <v>57</v>
      </c>
      <c r="I20" s="57" t="s">
        <v>1260</v>
      </c>
      <c r="J20" s="56" t="str">
        <f>VLOOKUP(H20,PELIGROS!A$2:G$445,3,0)</f>
        <v>Estrés, golpes, Secuestros</v>
      </c>
      <c r="K20" s="65"/>
      <c r="L20" s="56" t="str">
        <f>VLOOKUP(H20,PELIGROS!A$2:G$445,4,0)</f>
        <v>Inspecciones planeadas e inspecciones no planeadas, procedimientos de programas de seguridad y salud en el trabajo</v>
      </c>
      <c r="M20" s="56" t="str">
        <f>VLOOKUP(H20,PELIGROS!A$2:G$445,5,0)</f>
        <v xml:space="preserve">Uniformes Corporativos, Caquetas corporativas, Carnetización
</v>
      </c>
      <c r="N20" s="65">
        <v>2</v>
      </c>
      <c r="O20" s="66">
        <v>2</v>
      </c>
      <c r="P20" s="66">
        <v>60</v>
      </c>
      <c r="Q20" s="59">
        <f t="shared" si="1"/>
        <v>4</v>
      </c>
      <c r="R20" s="59">
        <f t="shared" si="2"/>
        <v>240</v>
      </c>
      <c r="S20" s="67" t="str">
        <f t="shared" si="3"/>
        <v>B-4</v>
      </c>
      <c r="T20" s="68" t="str">
        <f t="shared" si="0"/>
        <v>II</v>
      </c>
      <c r="U20" s="69" t="str">
        <f t="shared" si="4"/>
        <v>No Aceptable o Aceptable Con Control Especifico</v>
      </c>
      <c r="V20" s="118"/>
      <c r="W20" s="56" t="str">
        <f>VLOOKUP(H20,PELIGROS!A$2:G$445,6,0)</f>
        <v>Secuestros</v>
      </c>
      <c r="X20" s="70"/>
      <c r="Y20" s="70"/>
      <c r="Z20" s="70"/>
      <c r="AA20" s="71"/>
      <c r="AB20" s="64" t="str">
        <f>VLOOKUP(H20,PELIGROS!A$2:G$445,7,0)</f>
        <v>N/A</v>
      </c>
      <c r="AC20" s="70" t="s">
        <v>1207</v>
      </c>
      <c r="AD20" s="121"/>
    </row>
    <row r="21" spans="1:30" ht="51.75" thickBot="1">
      <c r="A21" s="109"/>
      <c r="B21" s="109"/>
      <c r="C21" s="121"/>
      <c r="D21" s="168"/>
      <c r="E21" s="139"/>
      <c r="F21" s="139"/>
      <c r="G21" s="56" t="str">
        <f>VLOOKUP(H21,PELIGROS!A$1:G$445,2,0)</f>
        <v>SISMOS, INCENDIOS, INUNDACIONES, TERREMOTOS, VENDAVALES, DERRUMBE</v>
      </c>
      <c r="H21" s="57" t="s">
        <v>62</v>
      </c>
      <c r="I21" s="57" t="s">
        <v>1263</v>
      </c>
      <c r="J21" s="56" t="str">
        <f>VLOOKUP(H21,PELIGROS!A$2:G$445,3,0)</f>
        <v>SISMOS, INCENDIOS, INUNDACIONES, TERREMOTOS, VENDAVALES</v>
      </c>
      <c r="K21" s="65"/>
      <c r="L21" s="56" t="str">
        <f>VLOOKUP(H21,PELIGROS!A$2:G$445,4,0)</f>
        <v>Inspecciones planeadas e inspecciones no planeadas, procedimientos de programas de seguridad y salud en el trabajo</v>
      </c>
      <c r="M21" s="56" t="str">
        <f>VLOOKUP(H21,PELIGROS!A$2:G$445,5,0)</f>
        <v>BRIGADAS DE EMERGENCIAS</v>
      </c>
      <c r="N21" s="65">
        <v>2</v>
      </c>
      <c r="O21" s="66">
        <v>1</v>
      </c>
      <c r="P21" s="66">
        <v>100</v>
      </c>
      <c r="Q21" s="59">
        <f t="shared" si="1"/>
        <v>2</v>
      </c>
      <c r="R21" s="59">
        <f t="shared" si="2"/>
        <v>200</v>
      </c>
      <c r="S21" s="67" t="str">
        <f t="shared" si="3"/>
        <v>B-2</v>
      </c>
      <c r="T21" s="68" t="str">
        <f t="shared" si="0"/>
        <v>II</v>
      </c>
      <c r="U21" s="69" t="str">
        <f t="shared" si="4"/>
        <v>No Aceptable o Aceptable Con Control Especifico</v>
      </c>
      <c r="V21" s="119"/>
      <c r="W21" s="56" t="str">
        <f>VLOOKUP(H21,PELIGROS!A$2:G$445,6,0)</f>
        <v>MUERTE</v>
      </c>
      <c r="X21" s="70"/>
      <c r="Y21" s="70"/>
      <c r="Z21" s="70"/>
      <c r="AA21" s="71"/>
      <c r="AB21" s="64" t="str">
        <f>VLOOKUP(H21,PELIGROS!A$2:G$445,7,0)</f>
        <v>ENTRENAMIENTO DE LA BRIGADA; DIVULGACIÓN DE PLAN DE EMERGENCIA</v>
      </c>
      <c r="AC21" s="70" t="s">
        <v>1208</v>
      </c>
      <c r="AD21" s="122"/>
    </row>
    <row r="22" spans="1:30" ht="25.5">
      <c r="A22" s="109"/>
      <c r="B22" s="109"/>
      <c r="C22" s="131" t="s">
        <v>1209</v>
      </c>
      <c r="D22" s="133" t="s">
        <v>1210</v>
      </c>
      <c r="E22" s="136" t="s">
        <v>1051</v>
      </c>
      <c r="F22" s="136" t="s">
        <v>1199</v>
      </c>
      <c r="G22" s="25" t="str">
        <f>VLOOKUP(H22,PELIGROS!A$1:G$445,2,0)</f>
        <v>Bacterias</v>
      </c>
      <c r="H22" s="26" t="s">
        <v>113</v>
      </c>
      <c r="I22" s="26" t="s">
        <v>1252</v>
      </c>
      <c r="J22" s="25" t="str">
        <f>VLOOKUP(H22,PELIGROS!A$2:G$445,3,0)</f>
        <v>Infecciones Bacterianas</v>
      </c>
      <c r="K22" s="18"/>
      <c r="L22" s="25" t="str">
        <f>VLOOKUP(H22,PELIGROS!A$2:G$445,4,0)</f>
        <v>N/A</v>
      </c>
      <c r="M22" s="25" t="str">
        <f>VLOOKUP(H22,PELIGROS!A$2:G$445,5,0)</f>
        <v>Vacunación</v>
      </c>
      <c r="N22" s="18">
        <v>2</v>
      </c>
      <c r="O22" s="19">
        <v>3</v>
      </c>
      <c r="P22" s="19">
        <v>10</v>
      </c>
      <c r="Q22" s="27">
        <f t="shared" si="1"/>
        <v>6</v>
      </c>
      <c r="R22" s="27">
        <f t="shared" si="2"/>
        <v>60</v>
      </c>
      <c r="S22" s="33" t="str">
        <f t="shared" si="3"/>
        <v>M-6</v>
      </c>
      <c r="T22" s="34" t="str">
        <f t="shared" si="0"/>
        <v>III</v>
      </c>
      <c r="U22" s="35" t="str">
        <f t="shared" si="4"/>
        <v>Mejorable</v>
      </c>
      <c r="V22" s="111">
        <v>2</v>
      </c>
      <c r="W22" s="25" t="str">
        <f>VLOOKUP(H22,PELIGROS!A$2:G$445,6,0)</f>
        <v xml:space="preserve">Enfermedades Infectocontagiosas
</v>
      </c>
      <c r="X22" s="20"/>
      <c r="Y22" s="20"/>
      <c r="Z22" s="20"/>
      <c r="AA22" s="15"/>
      <c r="AB22" s="22" t="str">
        <f>VLOOKUP(H22,PELIGROS!A$2:G$445,7,0)</f>
        <v>Autocuidado</v>
      </c>
      <c r="AC22" s="111" t="s">
        <v>1200</v>
      </c>
      <c r="AD22" s="114" t="s">
        <v>1201</v>
      </c>
    </row>
    <row r="23" spans="1:30" ht="25.5">
      <c r="A23" s="109"/>
      <c r="B23" s="109"/>
      <c r="C23" s="115"/>
      <c r="D23" s="134"/>
      <c r="E23" s="137"/>
      <c r="F23" s="137"/>
      <c r="G23" s="25" t="str">
        <f>VLOOKUP(H23,PELIGROS!A$1:G$445,2,0)</f>
        <v>Virus</v>
      </c>
      <c r="H23" s="26" t="s">
        <v>122</v>
      </c>
      <c r="I23" s="26" t="s">
        <v>1252</v>
      </c>
      <c r="J23" s="25" t="str">
        <f>VLOOKUP(H23,PELIGROS!A$2:G$445,3,0)</f>
        <v>Infecciones Virales</v>
      </c>
      <c r="K23" s="18"/>
      <c r="L23" s="25" t="str">
        <f>VLOOKUP(H23,PELIGROS!A$2:G$445,4,0)</f>
        <v>N/A</v>
      </c>
      <c r="M23" s="25" t="str">
        <f>VLOOKUP(H23,PELIGROS!A$2:G$445,5,0)</f>
        <v>Vacunación</v>
      </c>
      <c r="N23" s="18">
        <v>2</v>
      </c>
      <c r="O23" s="19">
        <v>3</v>
      </c>
      <c r="P23" s="19">
        <v>10</v>
      </c>
      <c r="Q23" s="27">
        <f t="shared" si="1"/>
        <v>6</v>
      </c>
      <c r="R23" s="27">
        <f t="shared" si="2"/>
        <v>60</v>
      </c>
      <c r="S23" s="33" t="str">
        <f t="shared" si="3"/>
        <v>M-6</v>
      </c>
      <c r="T23" s="34" t="str">
        <f t="shared" si="0"/>
        <v>III</v>
      </c>
      <c r="U23" s="35" t="str">
        <f t="shared" si="4"/>
        <v>Mejorable</v>
      </c>
      <c r="V23" s="112"/>
      <c r="W23" s="25" t="str">
        <f>VLOOKUP(H23,PELIGROS!A$2:G$445,6,0)</f>
        <v xml:space="preserve">Enfermedades Infectocontagiosas
</v>
      </c>
      <c r="X23" s="20"/>
      <c r="Y23" s="20"/>
      <c r="Z23" s="20"/>
      <c r="AA23" s="15"/>
      <c r="AB23" s="22" t="str">
        <f>VLOOKUP(H23,PELIGROS!A$2:G$445,7,0)</f>
        <v>Autocuidado</v>
      </c>
      <c r="AC23" s="113"/>
      <c r="AD23" s="115"/>
    </row>
    <row r="24" spans="1:30" ht="51">
      <c r="A24" s="109"/>
      <c r="B24" s="109"/>
      <c r="C24" s="115"/>
      <c r="D24" s="134"/>
      <c r="E24" s="137"/>
      <c r="F24" s="137"/>
      <c r="G24" s="25" t="str">
        <f>VLOOKUP(H24,PELIGROS!A$1:G$445,2,0)</f>
        <v>MAQUINARIA O EQUIPO</v>
      </c>
      <c r="H24" s="26" t="s">
        <v>164</v>
      </c>
      <c r="I24" s="26" t="s">
        <v>1254</v>
      </c>
      <c r="J24" s="25" t="str">
        <f>VLOOKUP(H24,PELIGROS!A$2:G$445,3,0)</f>
        <v>SORDERA, ESTRÉS, HIPOACUSIA, CEFALA,IRRITABILIDAD</v>
      </c>
      <c r="K24" s="18"/>
      <c r="L24" s="25" t="str">
        <f>VLOOKUP(H24,PELIGROS!A$2:G$445,4,0)</f>
        <v>Inspecciones planeadas e inspecciones no planeadas, procedimientos de programas de seguridad y salud en el trabajo</v>
      </c>
      <c r="M24" s="25" t="str">
        <f>VLOOKUP(H24,PELIGROS!A$2:G$445,5,0)</f>
        <v>PVE RUIDO</v>
      </c>
      <c r="N24" s="18">
        <v>2</v>
      </c>
      <c r="O24" s="19">
        <v>3</v>
      </c>
      <c r="P24" s="19">
        <v>25</v>
      </c>
      <c r="Q24" s="27">
        <f t="shared" si="1"/>
        <v>6</v>
      </c>
      <c r="R24" s="27">
        <f t="shared" si="2"/>
        <v>150</v>
      </c>
      <c r="S24" s="33" t="str">
        <f t="shared" si="3"/>
        <v>M-6</v>
      </c>
      <c r="T24" s="34" t="str">
        <f t="shared" si="0"/>
        <v>II</v>
      </c>
      <c r="U24" s="35" t="str">
        <f t="shared" si="4"/>
        <v>No Aceptable o Aceptable Con Control Especifico</v>
      </c>
      <c r="V24" s="112"/>
      <c r="W24" s="25" t="str">
        <f>VLOOKUP(H24,PELIGROS!A$2:G$445,6,0)</f>
        <v>SORDERA</v>
      </c>
      <c r="X24" s="20"/>
      <c r="Y24" s="20"/>
      <c r="Z24" s="20"/>
      <c r="AA24" s="15"/>
      <c r="AB24" s="22" t="str">
        <f>VLOOKUP(H24,PELIGROS!A$2:G$445,7,0)</f>
        <v>USO DE EPP</v>
      </c>
      <c r="AC24" s="20" t="s">
        <v>1211</v>
      </c>
      <c r="AD24" s="115"/>
    </row>
    <row r="25" spans="1:30" ht="39" customHeight="1">
      <c r="A25" s="109"/>
      <c r="B25" s="109"/>
      <c r="C25" s="115"/>
      <c r="D25" s="134"/>
      <c r="E25" s="137"/>
      <c r="F25" s="137"/>
      <c r="G25" s="25" t="str">
        <f>VLOOKUP(H25,PELIGROS!A$1:G$445,2,0)</f>
        <v>CONCENTRACIÓN EN ACTIVIDADES DE ALTO DESEMPEÑO MENTAL</v>
      </c>
      <c r="H25" s="26" t="s">
        <v>72</v>
      </c>
      <c r="I25" s="26" t="s">
        <v>1256</v>
      </c>
      <c r="J25" s="25" t="str">
        <f>VLOOKUP(H25,PELIGROS!A$2:G$445,3,0)</f>
        <v>ESTRÉS, CEFALEA, IRRITABILIDAD</v>
      </c>
      <c r="K25" s="18"/>
      <c r="L25" s="25" t="str">
        <f>VLOOKUP(H25,PELIGROS!A$2:G$445,4,0)</f>
        <v>N/A</v>
      </c>
      <c r="M25" s="25" t="str">
        <f>VLOOKUP(H25,PELIGROS!A$2:G$445,5,0)</f>
        <v>PVE PSICOSOCIAL</v>
      </c>
      <c r="N25" s="18">
        <v>2</v>
      </c>
      <c r="O25" s="19">
        <v>3</v>
      </c>
      <c r="P25" s="19">
        <v>10</v>
      </c>
      <c r="Q25" s="27">
        <f t="shared" si="1"/>
        <v>6</v>
      </c>
      <c r="R25" s="27">
        <f t="shared" si="2"/>
        <v>60</v>
      </c>
      <c r="S25" s="33" t="str">
        <f t="shared" si="3"/>
        <v>M-6</v>
      </c>
      <c r="T25" s="34" t="str">
        <f t="shared" si="0"/>
        <v>III</v>
      </c>
      <c r="U25" s="35" t="str">
        <f t="shared" si="4"/>
        <v>Mejorable</v>
      </c>
      <c r="V25" s="112"/>
      <c r="W25" s="25" t="str">
        <f>VLOOKUP(H25,PELIGROS!A$2:G$445,6,0)</f>
        <v>ESTRÉS</v>
      </c>
      <c r="X25" s="20"/>
      <c r="Y25" s="20"/>
      <c r="Z25" s="20"/>
      <c r="AA25" s="15"/>
      <c r="AB25" s="22" t="str">
        <f>VLOOKUP(H25,PELIGROS!A$2:G$445,7,0)</f>
        <v>N/A</v>
      </c>
      <c r="AC25" s="111" t="s">
        <v>1203</v>
      </c>
      <c r="AD25" s="115"/>
    </row>
    <row r="26" spans="1:30" ht="39" customHeight="1">
      <c r="A26" s="109"/>
      <c r="B26" s="109"/>
      <c r="C26" s="115"/>
      <c r="D26" s="134"/>
      <c r="E26" s="137"/>
      <c r="F26" s="137"/>
      <c r="G26" s="25" t="str">
        <f>VLOOKUP(H26,PELIGROS!A$1:G$445,2,0)</f>
        <v>NATURALEZA DE LA TAREA</v>
      </c>
      <c r="H26" s="26" t="s">
        <v>76</v>
      </c>
      <c r="I26" s="26" t="s">
        <v>1256</v>
      </c>
      <c r="J26" s="25" t="str">
        <f>VLOOKUP(H26,PELIGROS!A$2:G$445,3,0)</f>
        <v>ESTRÉS,  TRANSTORNOS DEL SUEÑO</v>
      </c>
      <c r="K26" s="18"/>
      <c r="L26" s="25" t="str">
        <f>VLOOKUP(H26,PELIGROS!A$2:G$445,4,0)</f>
        <v>N/A</v>
      </c>
      <c r="M26" s="25" t="str">
        <f>VLOOKUP(H26,PELIGROS!A$2:G$445,5,0)</f>
        <v>PVE PSICOSOCIAL</v>
      </c>
      <c r="N26" s="18">
        <v>2</v>
      </c>
      <c r="O26" s="19">
        <v>3</v>
      </c>
      <c r="P26" s="19">
        <v>10</v>
      </c>
      <c r="Q26" s="27">
        <f t="shared" si="1"/>
        <v>6</v>
      </c>
      <c r="R26" s="27">
        <f t="shared" si="2"/>
        <v>60</v>
      </c>
      <c r="S26" s="33" t="str">
        <f t="shared" si="3"/>
        <v>M-6</v>
      </c>
      <c r="T26" s="34" t="str">
        <f t="shared" si="0"/>
        <v>III</v>
      </c>
      <c r="U26" s="35" t="str">
        <f t="shared" si="4"/>
        <v>Mejorable</v>
      </c>
      <c r="V26" s="112"/>
      <c r="W26" s="25" t="str">
        <f>VLOOKUP(H26,PELIGROS!A$2:G$445,6,0)</f>
        <v>ESTRÉS</v>
      </c>
      <c r="X26" s="20"/>
      <c r="Y26" s="20"/>
      <c r="Z26" s="20"/>
      <c r="AA26" s="15"/>
      <c r="AB26" s="22" t="str">
        <f>VLOOKUP(H26,PELIGROS!A$2:G$445,7,0)</f>
        <v>N/A</v>
      </c>
      <c r="AC26" s="113"/>
      <c r="AD26" s="115"/>
    </row>
    <row r="27" spans="1:30" ht="55.5" customHeight="1">
      <c r="A27" s="109"/>
      <c r="B27" s="109"/>
      <c r="C27" s="115"/>
      <c r="D27" s="134"/>
      <c r="E27" s="137"/>
      <c r="F27" s="137"/>
      <c r="G27" s="25" t="str">
        <f>VLOOKUP(H27,PELIGROS!A$1:G$445,2,0)</f>
        <v>Higiene Muscular</v>
      </c>
      <c r="H27" s="26" t="s">
        <v>483</v>
      </c>
      <c r="I27" s="26" t="s">
        <v>1304</v>
      </c>
      <c r="J27" s="25" t="str">
        <f>VLOOKUP(H27,PELIGROS!A$2:G$445,3,0)</f>
        <v>Lesiones Musculoesqueléticas</v>
      </c>
      <c r="K27" s="18"/>
      <c r="L27" s="25" t="str">
        <f>VLOOKUP(H27,PELIGROS!A$2:G$445,4,0)</f>
        <v>N/A</v>
      </c>
      <c r="M27" s="25" t="str">
        <f>VLOOKUP(H27,PELIGROS!A$2:G$445,5,0)</f>
        <v>N/A</v>
      </c>
      <c r="N27" s="18">
        <v>2</v>
      </c>
      <c r="O27" s="19">
        <v>3</v>
      </c>
      <c r="P27" s="19">
        <v>10</v>
      </c>
      <c r="Q27" s="27">
        <f t="shared" si="1"/>
        <v>6</v>
      </c>
      <c r="R27" s="27">
        <f t="shared" si="2"/>
        <v>60</v>
      </c>
      <c r="S27" s="33" t="str">
        <f t="shared" si="3"/>
        <v>M-6</v>
      </c>
      <c r="T27" s="34" t="str">
        <f t="shared" si="0"/>
        <v>III</v>
      </c>
      <c r="U27" s="35" t="str">
        <f t="shared" si="4"/>
        <v>Mejorable</v>
      </c>
      <c r="V27" s="112"/>
      <c r="W27" s="25" t="str">
        <f>VLOOKUP(H27,PELIGROS!A$2:G$445,6,0)</f>
        <v xml:space="preserve">Enfermedades Osteomusculares
</v>
      </c>
      <c r="X27" s="20"/>
      <c r="Y27" s="20"/>
      <c r="Z27" s="20"/>
      <c r="AA27" s="15"/>
      <c r="AB27" s="22" t="str">
        <f>VLOOKUP(H27,PELIGROS!A$2:G$445,7,0)</f>
        <v>Prevención en lesiones osteomusculares, líderes de pausas activas</v>
      </c>
      <c r="AC27" s="20" t="s">
        <v>1204</v>
      </c>
      <c r="AD27" s="115"/>
    </row>
    <row r="28" spans="1:30" ht="89.25">
      <c r="A28" s="109"/>
      <c r="B28" s="109"/>
      <c r="C28" s="115"/>
      <c r="D28" s="134"/>
      <c r="E28" s="137"/>
      <c r="F28" s="137"/>
      <c r="G28" s="25" t="str">
        <f>VLOOKUP(H28,PELIGROS!A$1:G$445,2,0)</f>
        <v>MANTENIMIENTO DE PUENTE GRUAS, LIMPIEZA DE CANALES, MANTENIMIENTO DE INSTALACIONES LOCATIVAS, MANTENIMIENTO Y REPARACIÓN DE POZOS</v>
      </c>
      <c r="H28" s="26" t="s">
        <v>624</v>
      </c>
      <c r="I28" s="26" t="s">
        <v>1260</v>
      </c>
      <c r="J28" s="25" t="str">
        <f>VLOOKUP(H28,PELIGROS!A$2:G$445,3,0)</f>
        <v>LESIONES, FRACTURAS, MUERTE</v>
      </c>
      <c r="K28" s="18"/>
      <c r="L28" s="25" t="str">
        <f>VLOOKUP(H28,PELIGROS!A$2:G$445,4,0)</f>
        <v>Inspecciones planeadas e inspecciones no planeadas, procedimientos de programas de seguridad y salud en el trabajo</v>
      </c>
      <c r="M28" s="25" t="str">
        <f>VLOOKUP(H28,PELIGROS!A$2:G$445,5,0)</f>
        <v>EPP</v>
      </c>
      <c r="N28" s="18">
        <v>2</v>
      </c>
      <c r="O28" s="19">
        <v>1</v>
      </c>
      <c r="P28" s="19">
        <v>25</v>
      </c>
      <c r="Q28" s="27">
        <f t="shared" ref="Q28" si="10">N28*O28</f>
        <v>2</v>
      </c>
      <c r="R28" s="27">
        <f t="shared" ref="R28" si="11">P28*Q28</f>
        <v>50</v>
      </c>
      <c r="S28" s="33" t="str">
        <f t="shared" ref="S28" si="12">IF(Q28=40,"MA-40",IF(Q28=30,"MA-30",IF(Q28=20,"A-20",IF(Q28=10,"A-10",IF(Q28=24,"MA-24",IF(Q28=18,"A-18",IF(Q28=12,"A-12",IF(Q28=6,"M-6",IF(Q28=8,"M-8",IF(Q28=6,"M-6",IF(Q28=4,"B-4",IF(Q28=2,"B-2",))))))))))))</f>
        <v>B-2</v>
      </c>
      <c r="T28" s="34" t="str">
        <f t="shared" ref="T28" si="13">IF(R28&lt;=20,"IV",IF(R28&lt;=120,"III",IF(R28&lt;=500,"II",IF(R28&lt;=4000,"I"))))</f>
        <v>III</v>
      </c>
      <c r="U28" s="35" t="str">
        <f t="shared" ref="U28" si="14">IF(T28=0,"",IF(T28="IV","Aceptable",IF(T28="III","Mejorable",IF(T28="II","No Aceptable o Aceptable Con Control Especifico",IF(T28="I","No Aceptable","")))))</f>
        <v>Mejorable</v>
      </c>
      <c r="V28" s="112"/>
      <c r="W28" s="25" t="str">
        <f>VLOOKUP(H28,PELIGROS!A$2:G$445,6,0)</f>
        <v>MUERTE</v>
      </c>
      <c r="X28" s="20"/>
      <c r="Y28" s="20"/>
      <c r="Z28" s="20"/>
      <c r="AA28" s="15"/>
      <c r="AB28" s="22" t="str">
        <f>VLOOKUP(H28,PELIGROS!A$2:G$445,7,0)</f>
        <v>CERTIFICACIÓN Y/O ENTRENAMIENTO EN TRABAJO SEGURO EN ALTURAS; DILGENCIAMIENTO DE PERMISO DE TRABAJO; USO Y MANEJO ADECUADO DE E.P.P.; ARME Y DESARME DE ANDAMIOS</v>
      </c>
      <c r="AC28" s="20"/>
      <c r="AD28" s="115"/>
    </row>
    <row r="29" spans="1:30" ht="40.5">
      <c r="A29" s="109"/>
      <c r="B29" s="109"/>
      <c r="C29" s="115"/>
      <c r="D29" s="134"/>
      <c r="E29" s="137"/>
      <c r="F29" s="137"/>
      <c r="G29" s="25" t="str">
        <f>VLOOKUP(H29,PELIGROS!A$1:G$445,2,0)</f>
        <v>Superficies de trabajo irregulares o deslizantes</v>
      </c>
      <c r="H29" s="26" t="s">
        <v>597</v>
      </c>
      <c r="I29" s="26" t="s">
        <v>1260</v>
      </c>
      <c r="J29" s="25" t="str">
        <f>VLOOKUP(H29,PELIGROS!A$2:G$445,3,0)</f>
        <v>Caidas del mismo nivel, fracturas, golpe con objetos, caídas de objetos, obstrucción de rutas de evacuación</v>
      </c>
      <c r="K29" s="18"/>
      <c r="L29" s="25" t="str">
        <f>VLOOKUP(H29,PELIGROS!A$2:G$445,4,0)</f>
        <v>N/A</v>
      </c>
      <c r="M29" s="25" t="str">
        <f>VLOOKUP(H29,PELIGROS!A$2:G$445,5,0)</f>
        <v>N/A</v>
      </c>
      <c r="N29" s="18">
        <v>2</v>
      </c>
      <c r="O29" s="19">
        <v>3</v>
      </c>
      <c r="P29" s="19">
        <v>25</v>
      </c>
      <c r="Q29" s="27">
        <f t="shared" si="1"/>
        <v>6</v>
      </c>
      <c r="R29" s="27">
        <f t="shared" si="2"/>
        <v>150</v>
      </c>
      <c r="S29" s="33" t="str">
        <f t="shared" si="3"/>
        <v>M-6</v>
      </c>
      <c r="T29" s="34" t="str">
        <f t="shared" si="0"/>
        <v>II</v>
      </c>
      <c r="U29" s="35" t="str">
        <f t="shared" si="4"/>
        <v>No Aceptable o Aceptable Con Control Especifico</v>
      </c>
      <c r="V29" s="112"/>
      <c r="W29" s="25" t="str">
        <f>VLOOKUP(H29,PELIGROS!A$2:G$445,6,0)</f>
        <v>Caídas de distinto nivel</v>
      </c>
      <c r="X29" s="20"/>
      <c r="Y29" s="20"/>
      <c r="Z29" s="20"/>
      <c r="AA29" s="15"/>
      <c r="AB29" s="22" t="str">
        <f>VLOOKUP(H29,PELIGROS!A$2:G$445,7,0)</f>
        <v>Pautas Básicas en orden y aseo en el lugar de trabajo, actos y condiciones inseguras</v>
      </c>
      <c r="AC29" s="20" t="s">
        <v>1206</v>
      </c>
      <c r="AD29" s="115"/>
    </row>
    <row r="30" spans="1:30" ht="51.75" thickBot="1">
      <c r="A30" s="109"/>
      <c r="B30" s="109"/>
      <c r="C30" s="132"/>
      <c r="D30" s="135"/>
      <c r="E30" s="138"/>
      <c r="F30" s="138"/>
      <c r="G30" s="25" t="str">
        <f>VLOOKUP(H30,PELIGROS!A$1:G$445,2,0)</f>
        <v>SISMOS, INCENDIOS, INUNDACIONES, TERREMOTOS, VENDAVALES, DERRUMBE</v>
      </c>
      <c r="H30" s="26" t="s">
        <v>62</v>
      </c>
      <c r="I30" s="26" t="s">
        <v>1263</v>
      </c>
      <c r="J30" s="25" t="str">
        <f>VLOOKUP(H30,PELIGROS!A$2:G$445,3,0)</f>
        <v>SISMOS, INCENDIOS, INUNDACIONES, TERREMOTOS, VENDAVALES</v>
      </c>
      <c r="K30" s="18"/>
      <c r="L30" s="25" t="str">
        <f>VLOOKUP(H30,PELIGROS!A$2:G$445,4,0)</f>
        <v>Inspecciones planeadas e inspecciones no planeadas, procedimientos de programas de seguridad y salud en el trabajo</v>
      </c>
      <c r="M30" s="25" t="str">
        <f>VLOOKUP(H30,PELIGROS!A$2:G$445,5,0)</f>
        <v>BRIGADAS DE EMERGENCIAS</v>
      </c>
      <c r="N30" s="18">
        <v>2</v>
      </c>
      <c r="O30" s="19">
        <v>1</v>
      </c>
      <c r="P30" s="19">
        <v>100</v>
      </c>
      <c r="Q30" s="27">
        <f t="shared" si="1"/>
        <v>2</v>
      </c>
      <c r="R30" s="27">
        <f t="shared" si="2"/>
        <v>200</v>
      </c>
      <c r="S30" s="33" t="str">
        <f t="shared" si="3"/>
        <v>B-2</v>
      </c>
      <c r="T30" s="34" t="str">
        <f t="shared" si="0"/>
        <v>II</v>
      </c>
      <c r="U30" s="35" t="str">
        <f t="shared" si="4"/>
        <v>No Aceptable o Aceptable Con Control Especifico</v>
      </c>
      <c r="V30" s="113"/>
      <c r="W30" s="25" t="str">
        <f>VLOOKUP(H30,PELIGROS!A$2:G$445,6,0)</f>
        <v>MUERTE</v>
      </c>
      <c r="X30" s="20"/>
      <c r="Y30" s="20"/>
      <c r="Z30" s="20"/>
      <c r="AA30" s="15"/>
      <c r="AB30" s="22" t="str">
        <f>VLOOKUP(H30,PELIGROS!A$2:G$445,7,0)</f>
        <v>ENTRENAMIENTO DE LA BRIGADA; DIVULGACIÓN DE PLAN DE EMERGENCIA</v>
      </c>
      <c r="AC30" s="20" t="s">
        <v>1208</v>
      </c>
      <c r="AD30" s="116"/>
    </row>
    <row r="31" spans="1:30" ht="25.5">
      <c r="A31" s="109"/>
      <c r="B31" s="109"/>
      <c r="C31" s="124" t="s">
        <v>1212</v>
      </c>
      <c r="D31" s="167" t="s">
        <v>1213</v>
      </c>
      <c r="E31" s="139" t="s">
        <v>1073</v>
      </c>
      <c r="F31" s="139" t="s">
        <v>1199</v>
      </c>
      <c r="G31" s="56" t="str">
        <f>VLOOKUP(H31,PELIGROS!A$1:G$445,2,0)</f>
        <v>Bacterias</v>
      </c>
      <c r="H31" s="57" t="s">
        <v>113</v>
      </c>
      <c r="I31" s="57" t="s">
        <v>1252</v>
      </c>
      <c r="J31" s="56" t="str">
        <f>VLOOKUP(H31,PELIGROS!A$2:G$445,3,0)</f>
        <v>Infecciones Bacterianas</v>
      </c>
      <c r="K31" s="65"/>
      <c r="L31" s="56" t="str">
        <f>VLOOKUP(H31,PELIGROS!A$2:G$445,4,0)</f>
        <v>N/A</v>
      </c>
      <c r="M31" s="56" t="str">
        <f>VLOOKUP(H31,PELIGROS!A$2:G$445,5,0)</f>
        <v>Vacunación</v>
      </c>
      <c r="N31" s="65">
        <v>2</v>
      </c>
      <c r="O31" s="66">
        <v>3</v>
      </c>
      <c r="P31" s="66">
        <v>10</v>
      </c>
      <c r="Q31" s="59">
        <f t="shared" si="1"/>
        <v>6</v>
      </c>
      <c r="R31" s="59">
        <f t="shared" si="2"/>
        <v>60</v>
      </c>
      <c r="S31" s="67" t="str">
        <f t="shared" si="3"/>
        <v>M-6</v>
      </c>
      <c r="T31" s="68" t="str">
        <f t="shared" si="0"/>
        <v>III</v>
      </c>
      <c r="U31" s="69" t="str">
        <f t="shared" si="4"/>
        <v>Mejorable</v>
      </c>
      <c r="V31" s="117">
        <v>1</v>
      </c>
      <c r="W31" s="56" t="str">
        <f>VLOOKUP(H31,PELIGROS!A$2:G$445,6,0)</f>
        <v xml:space="preserve">Enfermedades Infectocontagiosas
</v>
      </c>
      <c r="X31" s="70"/>
      <c r="Y31" s="70"/>
      <c r="Z31" s="70"/>
      <c r="AA31" s="71"/>
      <c r="AB31" s="64" t="str">
        <f>VLOOKUP(H31,PELIGROS!A$2:G$445,7,0)</f>
        <v>Autocuidado</v>
      </c>
      <c r="AC31" s="117" t="s">
        <v>1200</v>
      </c>
      <c r="AD31" s="120" t="s">
        <v>1201</v>
      </c>
    </row>
    <row r="32" spans="1:30" ht="25.5">
      <c r="A32" s="109"/>
      <c r="B32" s="109"/>
      <c r="C32" s="121"/>
      <c r="D32" s="168"/>
      <c r="E32" s="139"/>
      <c r="F32" s="139"/>
      <c r="G32" s="56" t="str">
        <f>VLOOKUP(H32,PELIGROS!A$1:G$445,2,0)</f>
        <v>Virus</v>
      </c>
      <c r="H32" s="57" t="s">
        <v>122</v>
      </c>
      <c r="I32" s="57" t="s">
        <v>1252</v>
      </c>
      <c r="J32" s="56" t="str">
        <f>VLOOKUP(H32,PELIGROS!A$2:G$445,3,0)</f>
        <v>Infecciones Virales</v>
      </c>
      <c r="K32" s="65"/>
      <c r="L32" s="56" t="str">
        <f>VLOOKUP(H32,PELIGROS!A$2:G$445,4,0)</f>
        <v>N/A</v>
      </c>
      <c r="M32" s="56" t="str">
        <f>VLOOKUP(H32,PELIGROS!A$2:G$445,5,0)</f>
        <v>Vacunación</v>
      </c>
      <c r="N32" s="65">
        <v>2</v>
      </c>
      <c r="O32" s="66">
        <v>3</v>
      </c>
      <c r="P32" s="66">
        <v>10</v>
      </c>
      <c r="Q32" s="59">
        <f t="shared" si="1"/>
        <v>6</v>
      </c>
      <c r="R32" s="59">
        <f t="shared" si="2"/>
        <v>60</v>
      </c>
      <c r="S32" s="67" t="str">
        <f t="shared" si="3"/>
        <v>M-6</v>
      </c>
      <c r="T32" s="68" t="str">
        <f t="shared" si="0"/>
        <v>III</v>
      </c>
      <c r="U32" s="69" t="str">
        <f t="shared" si="4"/>
        <v>Mejorable</v>
      </c>
      <c r="V32" s="118"/>
      <c r="W32" s="56" t="str">
        <f>VLOOKUP(H32,PELIGROS!A$2:G$445,6,0)</f>
        <v xml:space="preserve">Enfermedades Infectocontagiosas
</v>
      </c>
      <c r="X32" s="70"/>
      <c r="Y32" s="70"/>
      <c r="Z32" s="70"/>
      <c r="AA32" s="71"/>
      <c r="AB32" s="64" t="str">
        <f>VLOOKUP(H32,PELIGROS!A$2:G$445,7,0)</f>
        <v>Autocuidado</v>
      </c>
      <c r="AC32" s="119"/>
      <c r="AD32" s="121"/>
    </row>
    <row r="33" spans="1:30" ht="51">
      <c r="A33" s="109"/>
      <c r="B33" s="109"/>
      <c r="C33" s="121"/>
      <c r="D33" s="168"/>
      <c r="E33" s="139"/>
      <c r="F33" s="139"/>
      <c r="G33" s="56" t="str">
        <f>VLOOKUP(H33,PELIGROS!A$1:G$445,2,0)</f>
        <v>INFRAROJA, ULTRAVIOLETA, VISIBLE, RADIOFRECUENCIA, MICROONDAS, LASER</v>
      </c>
      <c r="H33" s="57" t="s">
        <v>67</v>
      </c>
      <c r="I33" s="57" t="s">
        <v>1254</v>
      </c>
      <c r="J33" s="56" t="str">
        <f>VLOOKUP(H33,PELIGROS!A$2:G$445,3,0)</f>
        <v>CÁNCER, LESIONES DÉRMICAS Y OCULARES</v>
      </c>
      <c r="K33" s="65"/>
      <c r="L33" s="56" t="str">
        <f>VLOOKUP(H33,PELIGROS!A$2:G$445,4,0)</f>
        <v>Inspecciones planeadas e inspecciones no planeadas, procedimientos de programas de seguridad y salud en el trabajo</v>
      </c>
      <c r="M33" s="56" t="str">
        <f>VLOOKUP(H33,PELIGROS!A$2:G$445,5,0)</f>
        <v>PROGRAMA BLOQUEADOR SOLAR</v>
      </c>
      <c r="N33" s="65">
        <v>2</v>
      </c>
      <c r="O33" s="66">
        <v>2</v>
      </c>
      <c r="P33" s="66">
        <v>10</v>
      </c>
      <c r="Q33" s="59">
        <f t="shared" si="1"/>
        <v>4</v>
      </c>
      <c r="R33" s="59">
        <f t="shared" si="2"/>
        <v>40</v>
      </c>
      <c r="S33" s="67" t="str">
        <f t="shared" si="3"/>
        <v>B-4</v>
      </c>
      <c r="T33" s="68" t="str">
        <f t="shared" si="0"/>
        <v>III</v>
      </c>
      <c r="U33" s="69" t="str">
        <f t="shared" si="4"/>
        <v>Mejorable</v>
      </c>
      <c r="V33" s="118"/>
      <c r="W33" s="56" t="str">
        <f>VLOOKUP(H33,PELIGROS!A$2:G$445,6,0)</f>
        <v>CÁNCER</v>
      </c>
      <c r="X33" s="70"/>
      <c r="Y33" s="70"/>
      <c r="Z33" s="70"/>
      <c r="AA33" s="71"/>
      <c r="AB33" s="64" t="str">
        <f>VLOOKUP(H33,PELIGROS!A$2:G$445,7,0)</f>
        <v>N/A</v>
      </c>
      <c r="AC33" s="70" t="s">
        <v>1202</v>
      </c>
      <c r="AD33" s="121"/>
    </row>
    <row r="34" spans="1:30" ht="51">
      <c r="A34" s="109"/>
      <c r="B34" s="109"/>
      <c r="C34" s="121"/>
      <c r="D34" s="168"/>
      <c r="E34" s="139"/>
      <c r="F34" s="139"/>
      <c r="G34" s="56" t="str">
        <f>VLOOKUP(H34,PELIGROS!A$1:G$445,2,0)</f>
        <v>MAQUINARIA O EQUIPO</v>
      </c>
      <c r="H34" s="57" t="s">
        <v>164</v>
      </c>
      <c r="I34" s="57" t="s">
        <v>1254</v>
      </c>
      <c r="J34" s="56" t="str">
        <f>VLOOKUP(H34,PELIGROS!A$2:G$445,3,0)</f>
        <v>SORDERA, ESTRÉS, HIPOACUSIA, CEFALA,IRRITABILIDAD</v>
      </c>
      <c r="K34" s="65"/>
      <c r="L34" s="56" t="str">
        <f>VLOOKUP(H34,PELIGROS!A$2:G$445,4,0)</f>
        <v>Inspecciones planeadas e inspecciones no planeadas, procedimientos de programas de seguridad y salud en el trabajo</v>
      </c>
      <c r="M34" s="56" t="str">
        <f>VLOOKUP(H34,PELIGROS!A$2:G$445,5,0)</f>
        <v>PVE RUIDO</v>
      </c>
      <c r="N34" s="65">
        <v>2</v>
      </c>
      <c r="O34" s="66">
        <v>3</v>
      </c>
      <c r="P34" s="66">
        <v>25</v>
      </c>
      <c r="Q34" s="59">
        <f t="shared" si="1"/>
        <v>6</v>
      </c>
      <c r="R34" s="59">
        <f t="shared" si="2"/>
        <v>150</v>
      </c>
      <c r="S34" s="67" t="str">
        <f t="shared" si="3"/>
        <v>M-6</v>
      </c>
      <c r="T34" s="68" t="str">
        <f t="shared" si="0"/>
        <v>II</v>
      </c>
      <c r="U34" s="69" t="str">
        <f t="shared" si="4"/>
        <v>No Aceptable o Aceptable Con Control Especifico</v>
      </c>
      <c r="V34" s="118"/>
      <c r="W34" s="56" t="str">
        <f>VLOOKUP(H34,PELIGROS!A$2:G$445,6,0)</f>
        <v>SORDERA</v>
      </c>
      <c r="X34" s="70"/>
      <c r="Y34" s="70"/>
      <c r="Z34" s="70"/>
      <c r="AA34" s="71"/>
      <c r="AB34" s="64" t="str">
        <f>VLOOKUP(H34,PELIGROS!A$2:G$445,7,0)</f>
        <v>USO DE EPP</v>
      </c>
      <c r="AC34" s="70" t="s">
        <v>1211</v>
      </c>
      <c r="AD34" s="121"/>
    </row>
    <row r="35" spans="1:30" ht="41.25" customHeight="1">
      <c r="A35" s="109"/>
      <c r="B35" s="109"/>
      <c r="C35" s="121"/>
      <c r="D35" s="168"/>
      <c r="E35" s="139"/>
      <c r="F35" s="139"/>
      <c r="G35" s="56" t="str">
        <f>VLOOKUP(H35,PELIGROS!A$1:G$445,2,0)</f>
        <v>CONCENTRACIÓN EN ACTIVIDADES DE ALTO DESEMPEÑO MENTAL</v>
      </c>
      <c r="H35" s="57" t="s">
        <v>72</v>
      </c>
      <c r="I35" s="57" t="s">
        <v>1256</v>
      </c>
      <c r="J35" s="56" t="str">
        <f>VLOOKUP(H35,PELIGROS!A$2:G$445,3,0)</f>
        <v>ESTRÉS, CEFALEA, IRRITABILIDAD</v>
      </c>
      <c r="K35" s="65"/>
      <c r="L35" s="56" t="str">
        <f>VLOOKUP(H35,PELIGROS!A$2:G$445,4,0)</f>
        <v>N/A</v>
      </c>
      <c r="M35" s="56" t="str">
        <f>VLOOKUP(H35,PELIGROS!A$2:G$445,5,0)</f>
        <v>PVE PSICOSOCIAL</v>
      </c>
      <c r="N35" s="65">
        <v>2</v>
      </c>
      <c r="O35" s="66">
        <v>3</v>
      </c>
      <c r="P35" s="66">
        <v>10</v>
      </c>
      <c r="Q35" s="59">
        <f t="shared" si="1"/>
        <v>6</v>
      </c>
      <c r="R35" s="59">
        <f t="shared" si="2"/>
        <v>60</v>
      </c>
      <c r="S35" s="67" t="str">
        <f t="shared" si="3"/>
        <v>M-6</v>
      </c>
      <c r="T35" s="68" t="str">
        <f t="shared" si="0"/>
        <v>III</v>
      </c>
      <c r="U35" s="69" t="str">
        <f t="shared" si="4"/>
        <v>Mejorable</v>
      </c>
      <c r="V35" s="118"/>
      <c r="W35" s="56" t="str">
        <f>VLOOKUP(H35,PELIGROS!A$2:G$445,6,0)</f>
        <v>ESTRÉS</v>
      </c>
      <c r="X35" s="70"/>
      <c r="Y35" s="70"/>
      <c r="Z35" s="70"/>
      <c r="AA35" s="71"/>
      <c r="AB35" s="64" t="str">
        <f>VLOOKUP(H35,PELIGROS!A$2:G$445,7,0)</f>
        <v>N/A</v>
      </c>
      <c r="AC35" s="117" t="s">
        <v>1203</v>
      </c>
      <c r="AD35" s="121"/>
    </row>
    <row r="36" spans="1:30" ht="41.25" customHeight="1">
      <c r="A36" s="109"/>
      <c r="B36" s="109"/>
      <c r="C36" s="121"/>
      <c r="D36" s="168"/>
      <c r="E36" s="139"/>
      <c r="F36" s="139"/>
      <c r="G36" s="56" t="str">
        <f>VLOOKUP(H36,PELIGROS!A$1:G$445,2,0)</f>
        <v>NATURALEZA DE LA TAREA</v>
      </c>
      <c r="H36" s="57" t="s">
        <v>76</v>
      </c>
      <c r="I36" s="57" t="s">
        <v>1256</v>
      </c>
      <c r="J36" s="56" t="str">
        <f>VLOOKUP(H36,PELIGROS!A$2:G$445,3,0)</f>
        <v>ESTRÉS,  TRANSTORNOS DEL SUEÑO</v>
      </c>
      <c r="K36" s="65"/>
      <c r="L36" s="56" t="str">
        <f>VLOOKUP(H36,PELIGROS!A$2:G$445,4,0)</f>
        <v>N/A</v>
      </c>
      <c r="M36" s="56" t="str">
        <f>VLOOKUP(H36,PELIGROS!A$2:G$445,5,0)</f>
        <v>PVE PSICOSOCIAL</v>
      </c>
      <c r="N36" s="65">
        <v>2</v>
      </c>
      <c r="O36" s="66">
        <v>3</v>
      </c>
      <c r="P36" s="66">
        <v>10</v>
      </c>
      <c r="Q36" s="59">
        <f t="shared" si="1"/>
        <v>6</v>
      </c>
      <c r="R36" s="59">
        <f t="shared" si="2"/>
        <v>60</v>
      </c>
      <c r="S36" s="67" t="str">
        <f t="shared" si="3"/>
        <v>M-6</v>
      </c>
      <c r="T36" s="68" t="str">
        <f t="shared" si="0"/>
        <v>III</v>
      </c>
      <c r="U36" s="69" t="str">
        <f t="shared" si="4"/>
        <v>Mejorable</v>
      </c>
      <c r="V36" s="118"/>
      <c r="W36" s="56" t="str">
        <f>VLOOKUP(H36,PELIGROS!A$2:G$445,6,0)</f>
        <v>ESTRÉS</v>
      </c>
      <c r="X36" s="70"/>
      <c r="Y36" s="70"/>
      <c r="Z36" s="70"/>
      <c r="AA36" s="71"/>
      <c r="AB36" s="64" t="str">
        <f>VLOOKUP(H36,PELIGROS!A$2:G$445,7,0)</f>
        <v>N/A</v>
      </c>
      <c r="AC36" s="119"/>
      <c r="AD36" s="121"/>
    </row>
    <row r="37" spans="1:30" ht="51">
      <c r="A37" s="109"/>
      <c r="B37" s="109"/>
      <c r="C37" s="121"/>
      <c r="D37" s="168"/>
      <c r="E37" s="139"/>
      <c r="F37" s="139"/>
      <c r="G37" s="56" t="str">
        <f>VLOOKUP(H37,PELIGROS!A$1:G$445,2,0)</f>
        <v>Higiene Muscular</v>
      </c>
      <c r="H37" s="57" t="s">
        <v>483</v>
      </c>
      <c r="I37" s="57" t="s">
        <v>1304</v>
      </c>
      <c r="J37" s="56" t="str">
        <f>VLOOKUP(H37,PELIGROS!A$2:G$445,3,0)</f>
        <v>Lesiones Musculoesqueléticas</v>
      </c>
      <c r="K37" s="65"/>
      <c r="L37" s="56" t="str">
        <f>VLOOKUP(H37,PELIGROS!A$2:G$445,4,0)</f>
        <v>N/A</v>
      </c>
      <c r="M37" s="56" t="str">
        <f>VLOOKUP(H37,PELIGROS!A$2:G$445,5,0)</f>
        <v>N/A</v>
      </c>
      <c r="N37" s="65">
        <v>2</v>
      </c>
      <c r="O37" s="66">
        <v>3</v>
      </c>
      <c r="P37" s="66">
        <v>10</v>
      </c>
      <c r="Q37" s="59">
        <f t="shared" si="1"/>
        <v>6</v>
      </c>
      <c r="R37" s="59">
        <f t="shared" si="2"/>
        <v>60</v>
      </c>
      <c r="S37" s="67" t="str">
        <f t="shared" si="3"/>
        <v>M-6</v>
      </c>
      <c r="T37" s="68" t="str">
        <f t="shared" si="0"/>
        <v>III</v>
      </c>
      <c r="U37" s="69" t="str">
        <f t="shared" si="4"/>
        <v>Mejorable</v>
      </c>
      <c r="V37" s="118"/>
      <c r="W37" s="56" t="str">
        <f>VLOOKUP(H37,PELIGROS!A$2:G$445,6,0)</f>
        <v xml:space="preserve">Enfermedades Osteomusculares
</v>
      </c>
      <c r="X37" s="70"/>
      <c r="Y37" s="70"/>
      <c r="Z37" s="70"/>
      <c r="AA37" s="71"/>
      <c r="AB37" s="64" t="str">
        <f>VLOOKUP(H37,PELIGROS!A$2:G$445,7,0)</f>
        <v>Prevención en lesiones osteomusculares, líderes de pausas activas</v>
      </c>
      <c r="AC37" s="70" t="s">
        <v>1204</v>
      </c>
      <c r="AD37" s="121"/>
    </row>
    <row r="38" spans="1:30" ht="51">
      <c r="A38" s="109"/>
      <c r="B38" s="109"/>
      <c r="C38" s="121"/>
      <c r="D38" s="168"/>
      <c r="E38" s="139"/>
      <c r="F38" s="139"/>
      <c r="G38" s="56" t="str">
        <f>VLOOKUP(H38,PELIGROS!A$1:G$445,2,0)</f>
        <v>Atropellamiento, Envestir</v>
      </c>
      <c r="H38" s="57" t="s">
        <v>1188</v>
      </c>
      <c r="I38" s="57" t="s">
        <v>1260</v>
      </c>
      <c r="J38" s="56" t="str">
        <f>VLOOKUP(H38,PELIGROS!A$2:G$445,3,0)</f>
        <v>Lesiones, pérdidas materiales, muerte</v>
      </c>
      <c r="K38" s="65"/>
      <c r="L38" s="56" t="str">
        <f>VLOOKUP(H38,PELIGROS!A$2:G$445,4,0)</f>
        <v>Inspecciones planeadas e inspecciones no planeadas, procedimientos de programas de seguridad y salud en el trabajo</v>
      </c>
      <c r="M38" s="56" t="str">
        <f>VLOOKUP(H38,PELIGROS!A$2:G$445,5,0)</f>
        <v>Programa de seguridad vial, señalización</v>
      </c>
      <c r="N38" s="65">
        <v>2</v>
      </c>
      <c r="O38" s="66">
        <v>2</v>
      </c>
      <c r="P38" s="66">
        <v>60</v>
      </c>
      <c r="Q38" s="59">
        <f t="shared" si="1"/>
        <v>4</v>
      </c>
      <c r="R38" s="59">
        <f t="shared" si="2"/>
        <v>240</v>
      </c>
      <c r="S38" s="67" t="str">
        <f t="shared" si="3"/>
        <v>B-4</v>
      </c>
      <c r="T38" s="68" t="str">
        <f t="shared" si="0"/>
        <v>II</v>
      </c>
      <c r="U38" s="69" t="str">
        <f t="shared" si="4"/>
        <v>No Aceptable o Aceptable Con Control Especifico</v>
      </c>
      <c r="V38" s="118"/>
      <c r="W38" s="56" t="str">
        <f>VLOOKUP(H38,PELIGROS!A$2:G$445,6,0)</f>
        <v>Muerte</v>
      </c>
      <c r="X38" s="70"/>
      <c r="Y38" s="70"/>
      <c r="Z38" s="70"/>
      <c r="AA38" s="71"/>
      <c r="AB38" s="64" t="str">
        <f>VLOOKUP(H38,PELIGROS!A$2:G$445,7,0)</f>
        <v>Seguridad vial y manejo defensivo, aseguramiento de áreas de trabajo</v>
      </c>
      <c r="AC38" s="70" t="s">
        <v>1205</v>
      </c>
      <c r="AD38" s="121"/>
    </row>
    <row r="39" spans="1:30" ht="40.5">
      <c r="A39" s="109"/>
      <c r="B39" s="109"/>
      <c r="C39" s="121"/>
      <c r="D39" s="168"/>
      <c r="E39" s="139"/>
      <c r="F39" s="139"/>
      <c r="G39" s="56" t="str">
        <f>VLOOKUP(H39,PELIGROS!A$1:G$445,2,0)</f>
        <v>Superficies de trabajo irregulares o deslizantes</v>
      </c>
      <c r="H39" s="57" t="s">
        <v>597</v>
      </c>
      <c r="I39" s="57" t="s">
        <v>1260</v>
      </c>
      <c r="J39" s="56" t="str">
        <f>VLOOKUP(H39,PELIGROS!A$2:G$445,3,0)</f>
        <v>Caidas del mismo nivel, fracturas, golpe con objetos, caídas de objetos, obstrucción de rutas de evacuación</v>
      </c>
      <c r="K39" s="65"/>
      <c r="L39" s="56" t="str">
        <f>VLOOKUP(H39,PELIGROS!A$2:G$445,4,0)</f>
        <v>N/A</v>
      </c>
      <c r="M39" s="56" t="str">
        <f>VLOOKUP(H39,PELIGROS!A$2:G$445,5,0)</f>
        <v>N/A</v>
      </c>
      <c r="N39" s="65">
        <v>2</v>
      </c>
      <c r="O39" s="66">
        <v>3</v>
      </c>
      <c r="P39" s="66">
        <v>25</v>
      </c>
      <c r="Q39" s="59">
        <f t="shared" si="1"/>
        <v>6</v>
      </c>
      <c r="R39" s="59">
        <f t="shared" si="2"/>
        <v>150</v>
      </c>
      <c r="S39" s="67" t="str">
        <f t="shared" si="3"/>
        <v>M-6</v>
      </c>
      <c r="T39" s="68" t="str">
        <f t="shared" si="0"/>
        <v>II</v>
      </c>
      <c r="U39" s="69" t="str">
        <f t="shared" si="4"/>
        <v>No Aceptable o Aceptable Con Control Especifico</v>
      </c>
      <c r="V39" s="118"/>
      <c r="W39" s="56" t="str">
        <f>VLOOKUP(H39,PELIGROS!A$2:G$445,6,0)</f>
        <v>Caídas de distinto nivel</v>
      </c>
      <c r="X39" s="70"/>
      <c r="Y39" s="70"/>
      <c r="Z39" s="70"/>
      <c r="AA39" s="71"/>
      <c r="AB39" s="64" t="str">
        <f>VLOOKUP(H39,PELIGROS!A$2:G$445,7,0)</f>
        <v>Pautas Básicas en orden y aseo en el lugar de trabajo, actos y condiciones inseguras</v>
      </c>
      <c r="AC39" s="70" t="s">
        <v>1206</v>
      </c>
      <c r="AD39" s="121"/>
    </row>
    <row r="40" spans="1:30" ht="63.75">
      <c r="A40" s="109"/>
      <c r="B40" s="109"/>
      <c r="C40" s="121"/>
      <c r="D40" s="168"/>
      <c r="E40" s="139"/>
      <c r="F40" s="139"/>
      <c r="G40" s="56" t="str">
        <f>VLOOKUP(H40,PELIGROS!A$1:G$445,2,0)</f>
        <v>Atraco, golpiza, atentados y secuestrados</v>
      </c>
      <c r="H40" s="57" t="s">
        <v>57</v>
      </c>
      <c r="I40" s="57" t="s">
        <v>1260</v>
      </c>
      <c r="J40" s="56" t="str">
        <f>VLOOKUP(H40,PELIGROS!A$2:G$445,3,0)</f>
        <v>Estrés, golpes, Secuestros</v>
      </c>
      <c r="K40" s="65"/>
      <c r="L40" s="56" t="str">
        <f>VLOOKUP(H40,PELIGROS!A$2:G$445,4,0)</f>
        <v>Inspecciones planeadas e inspecciones no planeadas, procedimientos de programas de seguridad y salud en el trabajo</v>
      </c>
      <c r="M40" s="56" t="str">
        <f>VLOOKUP(H40,PELIGROS!A$2:G$445,5,0)</f>
        <v xml:space="preserve">Uniformes Corporativos, Caquetas corporativas, Carnetización
</v>
      </c>
      <c r="N40" s="65">
        <v>2</v>
      </c>
      <c r="O40" s="66">
        <v>3</v>
      </c>
      <c r="P40" s="66">
        <v>60</v>
      </c>
      <c r="Q40" s="59">
        <f t="shared" si="1"/>
        <v>6</v>
      </c>
      <c r="R40" s="59">
        <f t="shared" si="2"/>
        <v>360</v>
      </c>
      <c r="S40" s="67" t="str">
        <f t="shared" si="3"/>
        <v>M-6</v>
      </c>
      <c r="T40" s="68" t="str">
        <f t="shared" si="0"/>
        <v>II</v>
      </c>
      <c r="U40" s="69" t="str">
        <f t="shared" si="4"/>
        <v>No Aceptable o Aceptable Con Control Especifico</v>
      </c>
      <c r="V40" s="118"/>
      <c r="W40" s="56" t="str">
        <f>VLOOKUP(H40,PELIGROS!A$2:G$445,6,0)</f>
        <v>Secuestros</v>
      </c>
      <c r="X40" s="70"/>
      <c r="Y40" s="70"/>
      <c r="Z40" s="70"/>
      <c r="AA40" s="71"/>
      <c r="AB40" s="64" t="str">
        <f>VLOOKUP(H40,PELIGROS!A$2:G$445,7,0)</f>
        <v>N/A</v>
      </c>
      <c r="AC40" s="70" t="s">
        <v>1207</v>
      </c>
      <c r="AD40" s="121"/>
    </row>
    <row r="41" spans="1:30" ht="51.75" thickBot="1">
      <c r="A41" s="109"/>
      <c r="B41" s="109"/>
      <c r="C41" s="185"/>
      <c r="D41" s="179"/>
      <c r="E41" s="139"/>
      <c r="F41" s="139"/>
      <c r="G41" s="56" t="str">
        <f>VLOOKUP(H41,PELIGROS!A$1:G$445,2,0)</f>
        <v>SISMOS, INCENDIOS, INUNDACIONES, TERREMOTOS, VENDAVALES, DERRUMBE</v>
      </c>
      <c r="H41" s="57" t="s">
        <v>62</v>
      </c>
      <c r="I41" s="57" t="s">
        <v>1263</v>
      </c>
      <c r="J41" s="56" t="str">
        <f>VLOOKUP(H41,PELIGROS!A$2:G$445,3,0)</f>
        <v>SISMOS, INCENDIOS, INUNDACIONES, TERREMOTOS, VENDAVALES</v>
      </c>
      <c r="K41" s="65"/>
      <c r="L41" s="56" t="str">
        <f>VLOOKUP(H41,PELIGROS!A$2:G$445,4,0)</f>
        <v>Inspecciones planeadas e inspecciones no planeadas, procedimientos de programas de seguridad y salud en el trabajo</v>
      </c>
      <c r="M41" s="56" t="str">
        <f>VLOOKUP(H41,PELIGROS!A$2:G$445,5,0)</f>
        <v>BRIGADAS DE EMERGENCIAS</v>
      </c>
      <c r="N41" s="65">
        <v>2</v>
      </c>
      <c r="O41" s="66">
        <v>1</v>
      </c>
      <c r="P41" s="66">
        <v>100</v>
      </c>
      <c r="Q41" s="59">
        <f t="shared" si="1"/>
        <v>2</v>
      </c>
      <c r="R41" s="59">
        <f t="shared" si="2"/>
        <v>200</v>
      </c>
      <c r="S41" s="67" t="str">
        <f t="shared" si="3"/>
        <v>B-2</v>
      </c>
      <c r="T41" s="68" t="str">
        <f t="shared" si="0"/>
        <v>II</v>
      </c>
      <c r="U41" s="69" t="str">
        <f t="shared" si="4"/>
        <v>No Aceptable o Aceptable Con Control Especifico</v>
      </c>
      <c r="V41" s="119"/>
      <c r="W41" s="56" t="str">
        <f>VLOOKUP(H41,PELIGROS!A$2:G$445,6,0)</f>
        <v>MUERTE</v>
      </c>
      <c r="X41" s="70"/>
      <c r="Y41" s="70"/>
      <c r="Z41" s="70"/>
      <c r="AA41" s="71"/>
      <c r="AB41" s="64" t="str">
        <f>VLOOKUP(H41,PELIGROS!A$2:G$445,7,0)</f>
        <v>ENTRENAMIENTO DE LA BRIGADA; DIVULGACIÓN DE PLAN DE EMERGENCIA</v>
      </c>
      <c r="AC41" s="70" t="s">
        <v>1208</v>
      </c>
      <c r="AD41" s="122"/>
    </row>
    <row r="42" spans="1:30" ht="51" customHeight="1">
      <c r="A42" s="109"/>
      <c r="B42" s="109"/>
      <c r="C42" s="115" t="str">
        <f>VLOOKUP(E42,FUNCIONES!A$2:C$82,2,0)</f>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
      <c r="D42" s="134" t="str">
        <f>VLOOKUP(E42,FUNCIONES!A$2:C$82,3,0)</f>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
      <c r="E42" s="136" t="s">
        <v>1071</v>
      </c>
      <c r="F42" s="136" t="s">
        <v>1199</v>
      </c>
      <c r="G42" s="25" t="str">
        <f>VLOOKUP(H42,PELIGROS!A$1:G$445,2,0)</f>
        <v>Bacteria</v>
      </c>
      <c r="H42" s="26" t="s">
        <v>108</v>
      </c>
      <c r="I42" s="26" t="s">
        <v>1252</v>
      </c>
      <c r="J42" s="25" t="str">
        <f>VLOOKUP(H42,PELIGROS!A$2:G$445,3,0)</f>
        <v>Infecciones producidas por Bacterianas</v>
      </c>
      <c r="K42" s="18"/>
      <c r="L42" s="25" t="str">
        <f>VLOOKUP(H42,PELIGROS!A$2:G$445,4,0)</f>
        <v>Inspecciones planeadas e inspecciones no planeadas, procedimientos de programas de seguridad y salud en el trabajo</v>
      </c>
      <c r="M42" s="25" t="str">
        <f>VLOOKUP(H42,PELIGROS!A$2:G$445,5,0)</f>
        <v>Programa de vacunación, bota pantalon, overol, guantes, tapabocas, mascarillas con filtos</v>
      </c>
      <c r="N42" s="18">
        <v>2</v>
      </c>
      <c r="O42" s="19">
        <v>3</v>
      </c>
      <c r="P42" s="19">
        <v>10</v>
      </c>
      <c r="Q42" s="27">
        <f t="shared" si="1"/>
        <v>6</v>
      </c>
      <c r="R42" s="27">
        <f t="shared" si="2"/>
        <v>60</v>
      </c>
      <c r="S42" s="33" t="str">
        <f t="shared" si="3"/>
        <v>M-6</v>
      </c>
      <c r="T42" s="34" t="str">
        <f t="shared" si="0"/>
        <v>III</v>
      </c>
      <c r="U42" s="35" t="str">
        <f t="shared" si="4"/>
        <v>Mejorable</v>
      </c>
      <c r="V42" s="111">
        <v>2</v>
      </c>
      <c r="W42" s="25" t="str">
        <f>VLOOKUP(H42,PELIGROS!A$2:G$445,6,0)</f>
        <v xml:space="preserve">Enfermedades Infectocontagiosas
</v>
      </c>
      <c r="X42" s="20"/>
      <c r="Y42" s="20"/>
      <c r="Z42" s="20"/>
      <c r="AA42" s="15"/>
      <c r="AB42" s="22" t="str">
        <f>VLOOKUP(H42,PELIGROS!A$2:G$445,7,0)</f>
        <v xml:space="preserve">Riesgo Biológico, Autocuidado y/o Uso y manejo adecuado de E.P.P.
</v>
      </c>
      <c r="AC42" s="111" t="s">
        <v>1200</v>
      </c>
      <c r="AD42" s="114" t="s">
        <v>1201</v>
      </c>
    </row>
    <row r="43" spans="1:30" ht="25.5">
      <c r="A43" s="109"/>
      <c r="B43" s="109"/>
      <c r="C43" s="115"/>
      <c r="D43" s="134"/>
      <c r="E43" s="137"/>
      <c r="F43" s="137"/>
      <c r="G43" s="25" t="str">
        <f>VLOOKUP(H43,PELIGROS!A$1:G$445,2,0)</f>
        <v>Bacterias</v>
      </c>
      <c r="H43" s="26" t="s">
        <v>113</v>
      </c>
      <c r="I43" s="26" t="s">
        <v>1252</v>
      </c>
      <c r="J43" s="25" t="str">
        <f>VLOOKUP(H43,PELIGROS!A$2:G$445,3,0)</f>
        <v>Infecciones Bacterianas</v>
      </c>
      <c r="K43" s="18"/>
      <c r="L43" s="25" t="str">
        <f>VLOOKUP(H43,PELIGROS!A$2:G$445,4,0)</f>
        <v>N/A</v>
      </c>
      <c r="M43" s="25" t="str">
        <f>VLOOKUP(H43,PELIGROS!A$2:G$445,5,0)</f>
        <v>Vacunación</v>
      </c>
      <c r="N43" s="18">
        <v>2</v>
      </c>
      <c r="O43" s="19">
        <v>3</v>
      </c>
      <c r="P43" s="19">
        <v>10</v>
      </c>
      <c r="Q43" s="27">
        <f t="shared" si="1"/>
        <v>6</v>
      </c>
      <c r="R43" s="27">
        <f t="shared" si="2"/>
        <v>60</v>
      </c>
      <c r="S43" s="33" t="str">
        <f t="shared" si="3"/>
        <v>M-6</v>
      </c>
      <c r="T43" s="34" t="str">
        <f t="shared" si="0"/>
        <v>III</v>
      </c>
      <c r="U43" s="35" t="str">
        <f t="shared" si="4"/>
        <v>Mejorable</v>
      </c>
      <c r="V43" s="112"/>
      <c r="W43" s="25" t="str">
        <f>VLOOKUP(H43,PELIGROS!A$2:G$445,6,0)</f>
        <v xml:space="preserve">Enfermedades Infectocontagiosas
</v>
      </c>
      <c r="X43" s="20"/>
      <c r="Y43" s="20"/>
      <c r="Z43" s="20"/>
      <c r="AA43" s="15"/>
      <c r="AB43" s="22" t="str">
        <f>VLOOKUP(H43,PELIGROS!A$2:G$445,7,0)</f>
        <v>Autocuidado</v>
      </c>
      <c r="AC43" s="112"/>
      <c r="AD43" s="115"/>
    </row>
    <row r="44" spans="1:30" ht="51">
      <c r="A44" s="109"/>
      <c r="B44" s="109"/>
      <c r="C44" s="115"/>
      <c r="D44" s="134"/>
      <c r="E44" s="137"/>
      <c r="F44" s="137"/>
      <c r="G44" s="25" t="str">
        <f>VLOOKUP(H44,PELIGROS!A$1:G$445,2,0)</f>
        <v>Hongos</v>
      </c>
      <c r="H44" s="26" t="s">
        <v>117</v>
      </c>
      <c r="I44" s="26" t="s">
        <v>1252</v>
      </c>
      <c r="J44" s="25" t="str">
        <f>VLOOKUP(H44,PELIGROS!A$2:G$445,3,0)</f>
        <v>Micosis</v>
      </c>
      <c r="K44" s="18"/>
      <c r="L44" s="25" t="str">
        <f>VLOOKUP(H44,PELIGROS!A$2:G$445,4,0)</f>
        <v>Inspecciones planeadas e inspecciones no planeadas, procedimientos de programas de seguridad y salud en el trabajo</v>
      </c>
      <c r="M44" s="25" t="str">
        <f>VLOOKUP(H44,PELIGROS!A$2:G$445,5,0)</f>
        <v>Programa de vacunación, éxamenes periódicos</v>
      </c>
      <c r="N44" s="18">
        <v>2</v>
      </c>
      <c r="O44" s="19">
        <v>3</v>
      </c>
      <c r="P44" s="19">
        <v>10</v>
      </c>
      <c r="Q44" s="27">
        <f t="shared" si="1"/>
        <v>6</v>
      </c>
      <c r="R44" s="27">
        <f t="shared" si="2"/>
        <v>60</v>
      </c>
      <c r="S44" s="33" t="str">
        <f t="shared" si="3"/>
        <v>M-6</v>
      </c>
      <c r="T44" s="34" t="str">
        <f t="shared" si="0"/>
        <v>III</v>
      </c>
      <c r="U44" s="35" t="str">
        <f t="shared" si="4"/>
        <v>Mejorable</v>
      </c>
      <c r="V44" s="112"/>
      <c r="W44" s="25" t="str">
        <f>VLOOKUP(H44,PELIGROS!A$2:G$445,6,0)</f>
        <v>Micosis</v>
      </c>
      <c r="X44" s="20"/>
      <c r="Y44" s="20"/>
      <c r="Z44" s="20"/>
      <c r="AA44" s="15"/>
      <c r="AB44" s="22" t="str">
        <f>VLOOKUP(H44,PELIGROS!A$2:G$445,7,0)</f>
        <v xml:space="preserve">Riesgo Biológico, Autocuidado y/o Uso y manejo adecuado de E.P.P.
</v>
      </c>
      <c r="AC44" s="112"/>
      <c r="AD44" s="115"/>
    </row>
    <row r="45" spans="1:30" ht="25.5">
      <c r="A45" s="109"/>
      <c r="B45" s="109"/>
      <c r="C45" s="115"/>
      <c r="D45" s="134"/>
      <c r="E45" s="137"/>
      <c r="F45" s="137"/>
      <c r="G45" s="25" t="str">
        <f>VLOOKUP(H45,PELIGROS!A$1:G$445,2,0)</f>
        <v>Virus</v>
      </c>
      <c r="H45" s="26" t="s">
        <v>122</v>
      </c>
      <c r="I45" s="26" t="s">
        <v>1252</v>
      </c>
      <c r="J45" s="25" t="str">
        <f>VLOOKUP(H45,PELIGROS!A$2:G$445,3,0)</f>
        <v>Infecciones Virales</v>
      </c>
      <c r="K45" s="18"/>
      <c r="L45" s="25" t="str">
        <f>VLOOKUP(H45,PELIGROS!A$2:G$445,4,0)</f>
        <v>N/A</v>
      </c>
      <c r="M45" s="25" t="str">
        <f>VLOOKUP(H45,PELIGROS!A$2:G$445,5,0)</f>
        <v>Vacunación</v>
      </c>
      <c r="N45" s="18">
        <v>2</v>
      </c>
      <c r="O45" s="19">
        <v>3</v>
      </c>
      <c r="P45" s="19">
        <v>10</v>
      </c>
      <c r="Q45" s="27">
        <f t="shared" si="1"/>
        <v>6</v>
      </c>
      <c r="R45" s="27">
        <f t="shared" si="2"/>
        <v>60</v>
      </c>
      <c r="S45" s="33" t="str">
        <f t="shared" si="3"/>
        <v>M-6</v>
      </c>
      <c r="T45" s="34" t="str">
        <f t="shared" si="0"/>
        <v>III</v>
      </c>
      <c r="U45" s="35" t="str">
        <f t="shared" si="4"/>
        <v>Mejorable</v>
      </c>
      <c r="V45" s="112"/>
      <c r="W45" s="25" t="str">
        <f>VLOOKUP(H45,PELIGROS!A$2:G$445,6,0)</f>
        <v xml:space="preserve">Enfermedades Infectocontagiosas
</v>
      </c>
      <c r="X45" s="20"/>
      <c r="Y45" s="20"/>
      <c r="Z45" s="20"/>
      <c r="AA45" s="15"/>
      <c r="AB45" s="22" t="str">
        <f>VLOOKUP(H45,PELIGROS!A$2:G$445,7,0)</f>
        <v>Autocuidado</v>
      </c>
      <c r="AC45" s="113"/>
      <c r="AD45" s="115"/>
    </row>
    <row r="46" spans="1:30" ht="51">
      <c r="A46" s="109"/>
      <c r="B46" s="109"/>
      <c r="C46" s="115"/>
      <c r="D46" s="134"/>
      <c r="E46" s="137"/>
      <c r="F46" s="137"/>
      <c r="G46" s="25" t="str">
        <f>VLOOKUP(H46,PELIGROS!A$1:G$445,2,0)</f>
        <v>INFRAROJA, ULTRAVIOLETA, VISIBLE, RADIOFRECUENCIA, MICROONDAS, LASER</v>
      </c>
      <c r="H46" s="26" t="s">
        <v>67</v>
      </c>
      <c r="I46" s="26" t="s">
        <v>1254</v>
      </c>
      <c r="J46" s="25" t="str">
        <f>VLOOKUP(H46,PELIGROS!A$2:G$445,3,0)</f>
        <v>CÁNCER, LESIONES DÉRMICAS Y OCULARES</v>
      </c>
      <c r="K46" s="18"/>
      <c r="L46" s="25" t="str">
        <f>VLOOKUP(H46,PELIGROS!A$2:G$445,4,0)</f>
        <v>Inspecciones planeadas e inspecciones no planeadas, procedimientos de programas de seguridad y salud en el trabajo</v>
      </c>
      <c r="M46" s="25" t="str">
        <f>VLOOKUP(H46,PELIGROS!A$2:G$445,5,0)</f>
        <v>PROGRAMA BLOQUEADOR SOLAR</v>
      </c>
      <c r="N46" s="18">
        <v>2</v>
      </c>
      <c r="O46" s="19">
        <v>2</v>
      </c>
      <c r="P46" s="19">
        <v>10</v>
      </c>
      <c r="Q46" s="27">
        <f t="shared" si="1"/>
        <v>4</v>
      </c>
      <c r="R46" s="27">
        <f t="shared" si="2"/>
        <v>40</v>
      </c>
      <c r="S46" s="33" t="str">
        <f t="shared" si="3"/>
        <v>B-4</v>
      </c>
      <c r="T46" s="34" t="str">
        <f t="shared" si="0"/>
        <v>III</v>
      </c>
      <c r="U46" s="35" t="str">
        <f t="shared" si="4"/>
        <v>Mejorable</v>
      </c>
      <c r="V46" s="112"/>
      <c r="W46" s="25" t="str">
        <f>VLOOKUP(H46,PELIGROS!A$2:G$445,6,0)</f>
        <v>CÁNCER</v>
      </c>
      <c r="X46" s="20"/>
      <c r="Y46" s="20"/>
      <c r="Z46" s="20"/>
      <c r="AA46" s="15"/>
      <c r="AB46" s="22" t="str">
        <f>VLOOKUP(H46,PELIGROS!A$2:G$445,7,0)</f>
        <v>N/A</v>
      </c>
      <c r="AC46" s="20" t="s">
        <v>1202</v>
      </c>
      <c r="AD46" s="115"/>
    </row>
    <row r="47" spans="1:30" ht="39.75" customHeight="1">
      <c r="A47" s="109"/>
      <c r="B47" s="109"/>
      <c r="C47" s="115"/>
      <c r="D47" s="134"/>
      <c r="E47" s="137"/>
      <c r="F47" s="137"/>
      <c r="G47" s="25" t="str">
        <f>VLOOKUP(H47,PELIGROS!A$1:G$445,2,0)</f>
        <v>CONCENTRACIÓN EN ACTIVIDADES DE ALTO DESEMPEÑO MENTAL</v>
      </c>
      <c r="H47" s="26" t="s">
        <v>72</v>
      </c>
      <c r="I47" s="26" t="s">
        <v>1256</v>
      </c>
      <c r="J47" s="25" t="str">
        <f>VLOOKUP(H47,PELIGROS!A$2:G$445,3,0)</f>
        <v>ESTRÉS, CEFALEA, IRRITABILIDAD</v>
      </c>
      <c r="K47" s="18"/>
      <c r="L47" s="25" t="str">
        <f>VLOOKUP(H47,PELIGROS!A$2:G$445,4,0)</f>
        <v>N/A</v>
      </c>
      <c r="M47" s="25" t="str">
        <f>VLOOKUP(H47,PELIGROS!A$2:G$445,5,0)</f>
        <v>PVE PSICOSOCIAL</v>
      </c>
      <c r="N47" s="18">
        <v>2</v>
      </c>
      <c r="O47" s="19">
        <v>3</v>
      </c>
      <c r="P47" s="19">
        <v>10</v>
      </c>
      <c r="Q47" s="27">
        <f t="shared" si="1"/>
        <v>6</v>
      </c>
      <c r="R47" s="27">
        <f t="shared" si="2"/>
        <v>60</v>
      </c>
      <c r="S47" s="33" t="str">
        <f t="shared" si="3"/>
        <v>M-6</v>
      </c>
      <c r="T47" s="34" t="str">
        <f t="shared" si="0"/>
        <v>III</v>
      </c>
      <c r="U47" s="35" t="str">
        <f t="shared" si="4"/>
        <v>Mejorable</v>
      </c>
      <c r="V47" s="112"/>
      <c r="W47" s="25" t="str">
        <f>VLOOKUP(H47,PELIGROS!A$2:G$445,6,0)</f>
        <v>ESTRÉS</v>
      </c>
      <c r="X47" s="20"/>
      <c r="Y47" s="20"/>
      <c r="Z47" s="20"/>
      <c r="AA47" s="15"/>
      <c r="AB47" s="22" t="str">
        <f>VLOOKUP(H47,PELIGROS!A$2:G$445,7,0)</f>
        <v>N/A</v>
      </c>
      <c r="AC47" s="111" t="s">
        <v>1203</v>
      </c>
      <c r="AD47" s="115"/>
    </row>
    <row r="48" spans="1:30" ht="39.75" customHeight="1">
      <c r="A48" s="109"/>
      <c r="B48" s="109"/>
      <c r="C48" s="115"/>
      <c r="D48" s="134"/>
      <c r="E48" s="137"/>
      <c r="F48" s="137"/>
      <c r="G48" s="25" t="str">
        <f>VLOOKUP(H48,PELIGROS!A$1:G$445,2,0)</f>
        <v>NATURALEZA DE LA TAREA</v>
      </c>
      <c r="H48" s="26" t="s">
        <v>76</v>
      </c>
      <c r="I48" s="26" t="s">
        <v>1256</v>
      </c>
      <c r="J48" s="25" t="str">
        <f>VLOOKUP(H48,PELIGROS!A$2:G$445,3,0)</f>
        <v>ESTRÉS,  TRANSTORNOS DEL SUEÑO</v>
      </c>
      <c r="K48" s="18"/>
      <c r="L48" s="25" t="str">
        <f>VLOOKUP(H48,PELIGROS!A$2:G$445,4,0)</f>
        <v>N/A</v>
      </c>
      <c r="M48" s="25" t="str">
        <f>VLOOKUP(H48,PELIGROS!A$2:G$445,5,0)</f>
        <v>PVE PSICOSOCIAL</v>
      </c>
      <c r="N48" s="18">
        <v>2</v>
      </c>
      <c r="O48" s="19">
        <v>3</v>
      </c>
      <c r="P48" s="19">
        <v>10</v>
      </c>
      <c r="Q48" s="27">
        <f t="shared" si="1"/>
        <v>6</v>
      </c>
      <c r="R48" s="27">
        <f t="shared" si="2"/>
        <v>60</v>
      </c>
      <c r="S48" s="33" t="str">
        <f t="shared" si="3"/>
        <v>M-6</v>
      </c>
      <c r="T48" s="34" t="str">
        <f t="shared" si="0"/>
        <v>III</v>
      </c>
      <c r="U48" s="35" t="str">
        <f t="shared" si="4"/>
        <v>Mejorable</v>
      </c>
      <c r="V48" s="112"/>
      <c r="W48" s="25" t="str">
        <f>VLOOKUP(H48,PELIGROS!A$2:G$445,6,0)</f>
        <v>ESTRÉS</v>
      </c>
      <c r="X48" s="20"/>
      <c r="Y48" s="20"/>
      <c r="Z48" s="20"/>
      <c r="AA48" s="15"/>
      <c r="AB48" s="22" t="str">
        <f>VLOOKUP(H48,PELIGROS!A$2:G$445,7,0)</f>
        <v>N/A</v>
      </c>
      <c r="AC48" s="113"/>
      <c r="AD48" s="115"/>
    </row>
    <row r="49" spans="1:30" ht="58.5" customHeight="1">
      <c r="A49" s="109"/>
      <c r="B49" s="109"/>
      <c r="C49" s="115"/>
      <c r="D49" s="134"/>
      <c r="E49" s="137"/>
      <c r="F49" s="137"/>
      <c r="G49" s="25" t="str">
        <f>VLOOKUP(H49,PELIGROS!A$1:G$445,2,0)</f>
        <v>Higiene Muscular</v>
      </c>
      <c r="H49" s="26" t="s">
        <v>483</v>
      </c>
      <c r="I49" s="26" t="s">
        <v>1304</v>
      </c>
      <c r="J49" s="25" t="str">
        <f>VLOOKUP(H49,PELIGROS!A$2:G$445,3,0)</f>
        <v>Lesiones Musculoesqueléticas</v>
      </c>
      <c r="K49" s="18"/>
      <c r="L49" s="25" t="str">
        <f>VLOOKUP(H49,PELIGROS!A$2:G$445,4,0)</f>
        <v>N/A</v>
      </c>
      <c r="M49" s="25" t="str">
        <f>VLOOKUP(H49,PELIGROS!A$2:G$445,5,0)</f>
        <v>N/A</v>
      </c>
      <c r="N49" s="18">
        <v>2</v>
      </c>
      <c r="O49" s="19">
        <v>3</v>
      </c>
      <c r="P49" s="19">
        <v>10</v>
      </c>
      <c r="Q49" s="27">
        <f t="shared" si="1"/>
        <v>6</v>
      </c>
      <c r="R49" s="27">
        <f t="shared" si="2"/>
        <v>60</v>
      </c>
      <c r="S49" s="33" t="str">
        <f t="shared" si="3"/>
        <v>M-6</v>
      </c>
      <c r="T49" s="34" t="str">
        <f t="shared" si="0"/>
        <v>III</v>
      </c>
      <c r="U49" s="35" t="str">
        <f t="shared" si="4"/>
        <v>Mejorable</v>
      </c>
      <c r="V49" s="112"/>
      <c r="W49" s="25" t="str">
        <f>VLOOKUP(H49,PELIGROS!A$2:G$445,6,0)</f>
        <v xml:space="preserve">Enfermedades Osteomusculares
</v>
      </c>
      <c r="X49" s="20"/>
      <c r="Y49" s="20"/>
      <c r="Z49" s="20"/>
      <c r="AA49" s="15"/>
      <c r="AB49" s="22" t="str">
        <f>VLOOKUP(H49,PELIGROS!A$2:G$445,7,0)</f>
        <v>Prevención en lesiones osteomusculares, líderes de pausas activas</v>
      </c>
      <c r="AC49" s="20" t="s">
        <v>1204</v>
      </c>
      <c r="AD49" s="115"/>
    </row>
    <row r="50" spans="1:30" ht="51">
      <c r="A50" s="109"/>
      <c r="B50" s="109"/>
      <c r="C50" s="115"/>
      <c r="D50" s="134"/>
      <c r="E50" s="137"/>
      <c r="F50" s="137"/>
      <c r="G50" s="25" t="str">
        <f>VLOOKUP(H50,PELIGROS!A$1:G$445,2,0)</f>
        <v>Atropellamiento, Envestir</v>
      </c>
      <c r="H50" s="26" t="s">
        <v>1188</v>
      </c>
      <c r="I50" s="26" t="s">
        <v>1260</v>
      </c>
      <c r="J50" s="25" t="str">
        <f>VLOOKUP(H50,PELIGROS!A$2:G$445,3,0)</f>
        <v>Lesiones, pérdidas materiales, muerte</v>
      </c>
      <c r="K50" s="18"/>
      <c r="L50" s="25" t="str">
        <f>VLOOKUP(H50,PELIGROS!A$2:G$445,4,0)</f>
        <v>Inspecciones planeadas e inspecciones no planeadas, procedimientos de programas de seguridad y salud en el trabajo</v>
      </c>
      <c r="M50" s="25" t="str">
        <f>VLOOKUP(H50,PELIGROS!A$2:G$445,5,0)</f>
        <v>Programa de seguridad vial, señalización</v>
      </c>
      <c r="N50" s="18">
        <v>2</v>
      </c>
      <c r="O50" s="19">
        <v>2</v>
      </c>
      <c r="P50" s="19">
        <v>60</v>
      </c>
      <c r="Q50" s="27">
        <f t="shared" si="1"/>
        <v>4</v>
      </c>
      <c r="R50" s="27">
        <f t="shared" si="2"/>
        <v>240</v>
      </c>
      <c r="S50" s="33" t="str">
        <f t="shared" si="3"/>
        <v>B-4</v>
      </c>
      <c r="T50" s="34" t="str">
        <f t="shared" si="0"/>
        <v>II</v>
      </c>
      <c r="U50" s="35" t="str">
        <f t="shared" si="4"/>
        <v>No Aceptable o Aceptable Con Control Especifico</v>
      </c>
      <c r="V50" s="112"/>
      <c r="W50" s="25" t="str">
        <f>VLOOKUP(H50,PELIGROS!A$2:G$445,6,0)</f>
        <v>Muerte</v>
      </c>
      <c r="X50" s="20"/>
      <c r="Y50" s="20"/>
      <c r="Z50" s="20"/>
      <c r="AA50" s="15"/>
      <c r="AB50" s="22" t="str">
        <f>VLOOKUP(H50,PELIGROS!A$2:G$445,7,0)</f>
        <v>Seguridad vial y manejo defensivo, aseguramiento de áreas de trabajo</v>
      </c>
      <c r="AC50" s="20" t="s">
        <v>1205</v>
      </c>
      <c r="AD50" s="115"/>
    </row>
    <row r="51" spans="1:30" ht="40.5">
      <c r="A51" s="109"/>
      <c r="B51" s="109"/>
      <c r="C51" s="115"/>
      <c r="D51" s="134"/>
      <c r="E51" s="137"/>
      <c r="F51" s="137"/>
      <c r="G51" s="25" t="str">
        <f>VLOOKUP(H51,PELIGROS!A$1:G$445,2,0)</f>
        <v>Superficies de trabajo irregulares o deslizantes</v>
      </c>
      <c r="H51" s="26" t="s">
        <v>597</v>
      </c>
      <c r="I51" s="26" t="s">
        <v>1260</v>
      </c>
      <c r="J51" s="25" t="str">
        <f>VLOOKUP(H51,PELIGROS!A$2:G$445,3,0)</f>
        <v>Caidas del mismo nivel, fracturas, golpe con objetos, caídas de objetos, obstrucción de rutas de evacuación</v>
      </c>
      <c r="K51" s="18"/>
      <c r="L51" s="25" t="str">
        <f>VLOOKUP(H51,PELIGROS!A$2:G$445,4,0)</f>
        <v>N/A</v>
      </c>
      <c r="M51" s="25" t="str">
        <f>VLOOKUP(H51,PELIGROS!A$2:G$445,5,0)</f>
        <v>N/A</v>
      </c>
      <c r="N51" s="18">
        <v>2</v>
      </c>
      <c r="O51" s="19">
        <v>3</v>
      </c>
      <c r="P51" s="19">
        <v>25</v>
      </c>
      <c r="Q51" s="27">
        <f t="shared" si="1"/>
        <v>6</v>
      </c>
      <c r="R51" s="27">
        <f t="shared" si="2"/>
        <v>150</v>
      </c>
      <c r="S51" s="33" t="str">
        <f t="shared" si="3"/>
        <v>M-6</v>
      </c>
      <c r="T51" s="34" t="str">
        <f t="shared" si="0"/>
        <v>II</v>
      </c>
      <c r="U51" s="35" t="str">
        <f t="shared" si="4"/>
        <v>No Aceptable o Aceptable Con Control Especifico</v>
      </c>
      <c r="V51" s="112"/>
      <c r="W51" s="25" t="str">
        <f>VLOOKUP(H51,PELIGROS!A$2:G$445,6,0)</f>
        <v>Caídas de distinto nivel</v>
      </c>
      <c r="X51" s="20"/>
      <c r="Y51" s="20"/>
      <c r="Z51" s="20"/>
      <c r="AA51" s="15"/>
      <c r="AB51" s="22" t="str">
        <f>VLOOKUP(H51,PELIGROS!A$2:G$445,7,0)</f>
        <v>Pautas Básicas en orden y aseo en el lugar de trabajo, actos y condiciones inseguras</v>
      </c>
      <c r="AC51" s="20" t="s">
        <v>1206</v>
      </c>
      <c r="AD51" s="115"/>
    </row>
    <row r="52" spans="1:30" ht="89.25">
      <c r="A52" s="109"/>
      <c r="B52" s="109"/>
      <c r="C52" s="115"/>
      <c r="D52" s="134"/>
      <c r="E52" s="137"/>
      <c r="F52" s="137"/>
      <c r="G52" s="25" t="str">
        <f>VLOOKUP(H52,PELIGROS!A$1:G$445,2,0)</f>
        <v>MANTENIMIENTO DE PUENTE GRUAS, LIMPIEZA DE CANALES, MANTENIMIENTO DE INSTALACIONES LOCATIVAS, MANTENIMIENTO Y REPARACIÓN DE POZOS</v>
      </c>
      <c r="H52" s="26" t="s">
        <v>624</v>
      </c>
      <c r="I52" s="26" t="s">
        <v>1260</v>
      </c>
      <c r="J52" s="25" t="str">
        <f>VLOOKUP(H52,PELIGROS!A$2:G$445,3,0)</f>
        <v>LESIONES, FRACTURAS, MUERTE</v>
      </c>
      <c r="K52" s="18"/>
      <c r="L52" s="25" t="str">
        <f>VLOOKUP(H52,PELIGROS!A$2:G$445,4,0)</f>
        <v>Inspecciones planeadas e inspecciones no planeadas, procedimientos de programas de seguridad y salud en el trabajo</v>
      </c>
      <c r="M52" s="25" t="str">
        <f>VLOOKUP(H52,PELIGROS!A$2:G$445,5,0)</f>
        <v>EPP</v>
      </c>
      <c r="N52" s="18">
        <v>2</v>
      </c>
      <c r="O52" s="19">
        <v>3</v>
      </c>
      <c r="P52" s="19">
        <v>60</v>
      </c>
      <c r="Q52" s="27">
        <f t="shared" ref="Q52" si="15">N52*O52</f>
        <v>6</v>
      </c>
      <c r="R52" s="27">
        <f t="shared" ref="R52" si="16">P52*Q52</f>
        <v>360</v>
      </c>
      <c r="S52" s="33" t="str">
        <f t="shared" ref="S52" si="17">IF(Q52=40,"MA-40",IF(Q52=30,"MA-30",IF(Q52=20,"A-20",IF(Q52=10,"A-10",IF(Q52=24,"MA-24",IF(Q52=18,"A-18",IF(Q52=12,"A-12",IF(Q52=6,"M-6",IF(Q52=8,"M-8",IF(Q52=6,"M-6",IF(Q52=4,"B-4",IF(Q52=2,"B-2",))))))))))))</f>
        <v>M-6</v>
      </c>
      <c r="T52" s="34" t="str">
        <f t="shared" ref="T52" si="18">IF(R52&lt;=20,"IV",IF(R52&lt;=120,"III",IF(R52&lt;=500,"II",IF(R52&lt;=4000,"I"))))</f>
        <v>II</v>
      </c>
      <c r="U52" s="35" t="str">
        <f t="shared" ref="U52" si="19">IF(T52=0,"",IF(T52="IV","Aceptable",IF(T52="III","Mejorable",IF(T52="II","No Aceptable o Aceptable Con Control Especifico",IF(T52="I","No Aceptable","")))))</f>
        <v>No Aceptable o Aceptable Con Control Especifico</v>
      </c>
      <c r="V52" s="112"/>
      <c r="W52" s="25" t="str">
        <f>VLOOKUP(H52,PELIGROS!A$2:G$445,6,0)</f>
        <v>MUERTE</v>
      </c>
      <c r="X52" s="20"/>
      <c r="Y52" s="20"/>
      <c r="Z52" s="20"/>
      <c r="AA52" s="15"/>
      <c r="AB52" s="22" t="str">
        <f>VLOOKUP(H52,PELIGROS!A$2:G$445,7,0)</f>
        <v>CERTIFICACIÓN Y/O ENTRENAMIENTO EN TRABAJO SEGURO EN ALTURAS; DILGENCIAMIENTO DE PERMISO DE TRABAJO; USO Y MANEJO ADECUADO DE E.P.P.; ARME Y DESARME DE ANDAMIOS</v>
      </c>
      <c r="AC52" s="20"/>
      <c r="AD52" s="115"/>
    </row>
    <row r="53" spans="1:30" ht="63.75">
      <c r="A53" s="109"/>
      <c r="B53" s="109"/>
      <c r="C53" s="115"/>
      <c r="D53" s="134"/>
      <c r="E53" s="137"/>
      <c r="F53" s="137"/>
      <c r="G53" s="25" t="str">
        <f>VLOOKUP(H53,PELIGROS!A$1:G$445,2,0)</f>
        <v>Atraco, golpiza, atentados y secuestrados</v>
      </c>
      <c r="H53" s="26" t="s">
        <v>57</v>
      </c>
      <c r="I53" s="26" t="s">
        <v>1260</v>
      </c>
      <c r="J53" s="25" t="str">
        <f>VLOOKUP(H53,PELIGROS!A$2:G$445,3,0)</f>
        <v>Estrés, golpes, Secuestros</v>
      </c>
      <c r="K53" s="18"/>
      <c r="L53" s="25" t="str">
        <f>VLOOKUP(H53,PELIGROS!A$2:G$445,4,0)</f>
        <v>Inspecciones planeadas e inspecciones no planeadas, procedimientos de programas de seguridad y salud en el trabajo</v>
      </c>
      <c r="M53" s="25" t="str">
        <f>VLOOKUP(H53,PELIGROS!A$2:G$445,5,0)</f>
        <v xml:space="preserve">Uniformes Corporativos, Caquetas corporativas, Carnetización
</v>
      </c>
      <c r="N53" s="18">
        <v>2</v>
      </c>
      <c r="O53" s="19">
        <v>2</v>
      </c>
      <c r="P53" s="19">
        <v>60</v>
      </c>
      <c r="Q53" s="27">
        <f t="shared" si="1"/>
        <v>4</v>
      </c>
      <c r="R53" s="27">
        <f t="shared" si="2"/>
        <v>240</v>
      </c>
      <c r="S53" s="33" t="str">
        <f t="shared" si="3"/>
        <v>B-4</v>
      </c>
      <c r="T53" s="34" t="str">
        <f t="shared" si="0"/>
        <v>II</v>
      </c>
      <c r="U53" s="35" t="str">
        <f t="shared" si="4"/>
        <v>No Aceptable o Aceptable Con Control Especifico</v>
      </c>
      <c r="V53" s="112"/>
      <c r="W53" s="25" t="str">
        <f>VLOOKUP(H53,PELIGROS!A$2:G$445,6,0)</f>
        <v>Secuestros</v>
      </c>
      <c r="X53" s="20"/>
      <c r="Y53" s="20"/>
      <c r="Z53" s="20"/>
      <c r="AA53" s="15"/>
      <c r="AB53" s="22" t="str">
        <f>VLOOKUP(H53,PELIGROS!A$2:G$445,7,0)</f>
        <v>N/A</v>
      </c>
      <c r="AC53" s="20" t="s">
        <v>1207</v>
      </c>
      <c r="AD53" s="115"/>
    </row>
    <row r="54" spans="1:30" ht="51.75" thickBot="1">
      <c r="A54" s="110"/>
      <c r="B54" s="110"/>
      <c r="C54" s="116"/>
      <c r="D54" s="200"/>
      <c r="E54" s="138"/>
      <c r="F54" s="138"/>
      <c r="G54" s="25" t="str">
        <f>VLOOKUP(H54,PELIGROS!A$1:G$445,2,0)</f>
        <v>SISMOS, INCENDIOS, INUNDACIONES, TERREMOTOS, VENDAVALES, DERRUMBE</v>
      </c>
      <c r="H54" s="26" t="s">
        <v>62</v>
      </c>
      <c r="I54" s="26" t="s">
        <v>1263</v>
      </c>
      <c r="J54" s="25" t="str">
        <f>VLOOKUP(H54,PELIGROS!A$2:G$445,3,0)</f>
        <v>SISMOS, INCENDIOS, INUNDACIONES, TERREMOTOS, VENDAVALES</v>
      </c>
      <c r="K54" s="18"/>
      <c r="L54" s="25" t="str">
        <f>VLOOKUP(H54,PELIGROS!A$2:G$445,4,0)</f>
        <v>Inspecciones planeadas e inspecciones no planeadas, procedimientos de programas de seguridad y salud en el trabajo</v>
      </c>
      <c r="M54" s="25" t="str">
        <f>VLOOKUP(H54,PELIGROS!A$2:G$445,5,0)</f>
        <v>BRIGADAS DE EMERGENCIAS</v>
      </c>
      <c r="N54" s="18">
        <v>2</v>
      </c>
      <c r="O54" s="19">
        <v>1</v>
      </c>
      <c r="P54" s="19">
        <v>100</v>
      </c>
      <c r="Q54" s="27">
        <f t="shared" si="1"/>
        <v>2</v>
      </c>
      <c r="R54" s="27">
        <f t="shared" si="2"/>
        <v>200</v>
      </c>
      <c r="S54" s="33" t="str">
        <f t="shared" si="3"/>
        <v>B-2</v>
      </c>
      <c r="T54" s="34" t="str">
        <f t="shared" si="0"/>
        <v>II</v>
      </c>
      <c r="U54" s="35" t="str">
        <f t="shared" si="4"/>
        <v>No Aceptable o Aceptable Con Control Especifico</v>
      </c>
      <c r="V54" s="113"/>
      <c r="W54" s="25" t="str">
        <f>VLOOKUP(H54,PELIGROS!A$2:G$445,6,0)</f>
        <v>MUERTE</v>
      </c>
      <c r="X54" s="20"/>
      <c r="Y54" s="20"/>
      <c r="Z54" s="20"/>
      <c r="AA54" s="15"/>
      <c r="AB54" s="22" t="str">
        <f>VLOOKUP(H54,PELIGROS!A$2:G$445,7,0)</f>
        <v>ENTRENAMIENTO DE LA BRIGADA; DIVULGACIÓN DE PLAN DE EMERGENCIA</v>
      </c>
      <c r="AC54" s="20" t="s">
        <v>1208</v>
      </c>
      <c r="AD54" s="116"/>
    </row>
    <row r="57" spans="1:30" ht="15.75" customHeight="1" thickBot="1">
      <c r="A57" s="165" t="s">
        <v>1194</v>
      </c>
      <c r="B57" s="165"/>
      <c r="C57" s="165"/>
      <c r="D57" s="165"/>
      <c r="E57" s="165"/>
      <c r="F57" s="165"/>
      <c r="G57" s="165"/>
    </row>
    <row r="58" spans="1:30" ht="15.75" customHeight="1" thickBot="1">
      <c r="A58" s="157" t="s">
        <v>1195</v>
      </c>
      <c r="B58" s="157"/>
      <c r="C58" s="157"/>
      <c r="D58" s="166" t="s">
        <v>1196</v>
      </c>
      <c r="E58" s="166"/>
      <c r="F58" s="166"/>
      <c r="G58" s="166"/>
    </row>
    <row r="59" spans="1:30" ht="15.75" customHeight="1">
      <c r="A59" s="154" t="s">
        <v>1214</v>
      </c>
      <c r="B59" s="155"/>
      <c r="C59" s="156"/>
      <c r="D59" s="164" t="s">
        <v>1215</v>
      </c>
      <c r="E59" s="164"/>
      <c r="F59" s="164"/>
      <c r="G59" s="164"/>
    </row>
    <row r="60" spans="1:30" ht="15.75" customHeight="1">
      <c r="A60" s="154" t="s">
        <v>1214</v>
      </c>
      <c r="B60" s="155"/>
      <c r="C60" s="156"/>
      <c r="D60" s="164" t="s">
        <v>1216</v>
      </c>
      <c r="E60" s="164"/>
      <c r="F60" s="164"/>
      <c r="G60" s="164"/>
    </row>
    <row r="61" spans="1:30" ht="15" customHeight="1">
      <c r="A61" s="154" t="s">
        <v>1325</v>
      </c>
      <c r="B61" s="155"/>
      <c r="C61" s="156"/>
      <c r="D61" s="147" t="s">
        <v>1217</v>
      </c>
      <c r="E61" s="147"/>
      <c r="F61" s="147"/>
      <c r="G61" s="147"/>
    </row>
    <row r="62" spans="1:30" ht="15" customHeight="1">
      <c r="A62" s="154" t="s">
        <v>1214</v>
      </c>
      <c r="B62" s="155"/>
      <c r="C62" s="156"/>
      <c r="D62" s="164" t="s">
        <v>1218</v>
      </c>
      <c r="E62" s="164"/>
      <c r="F62" s="164"/>
      <c r="G62" s="164"/>
    </row>
    <row r="63" spans="1:30" ht="15" customHeight="1" thickBot="1">
      <c r="A63" s="151" t="s">
        <v>1302</v>
      </c>
      <c r="B63" s="152"/>
      <c r="C63" s="153"/>
      <c r="D63" s="146" t="s">
        <v>1303</v>
      </c>
      <c r="E63" s="146"/>
      <c r="F63" s="146"/>
      <c r="G63" s="146"/>
    </row>
  </sheetData>
  <mergeCells count="61">
    <mergeCell ref="X8:AD9"/>
    <mergeCell ref="N8:T9"/>
    <mergeCell ref="E5:G5"/>
    <mergeCell ref="C8:F9"/>
    <mergeCell ref="J8:J10"/>
    <mergeCell ref="K8:M9"/>
    <mergeCell ref="U8:U9"/>
    <mergeCell ref="V8:W9"/>
    <mergeCell ref="H10:I10"/>
    <mergeCell ref="A59:C59"/>
    <mergeCell ref="A58:C58"/>
    <mergeCell ref="A8:A10"/>
    <mergeCell ref="B8:B10"/>
    <mergeCell ref="D62:G62"/>
    <mergeCell ref="A57:G57"/>
    <mergeCell ref="D58:G58"/>
    <mergeCell ref="D59:G59"/>
    <mergeCell ref="D60:G60"/>
    <mergeCell ref="D61:G61"/>
    <mergeCell ref="C11:C21"/>
    <mergeCell ref="D11:D21"/>
    <mergeCell ref="E11:E21"/>
    <mergeCell ref="F11:F21"/>
    <mergeCell ref="C31:C41"/>
    <mergeCell ref="D31:D41"/>
    <mergeCell ref="A60:C60"/>
    <mergeCell ref="A61:C61"/>
    <mergeCell ref="A62:C62"/>
    <mergeCell ref="A63:C63"/>
    <mergeCell ref="AD22:AD30"/>
    <mergeCell ref="AC25:AC26"/>
    <mergeCell ref="D63:G63"/>
    <mergeCell ref="C3:G3"/>
    <mergeCell ref="C4:G4"/>
    <mergeCell ref="C42:C54"/>
    <mergeCell ref="D42:D54"/>
    <mergeCell ref="E42:E54"/>
    <mergeCell ref="F42:F54"/>
    <mergeCell ref="E31:E41"/>
    <mergeCell ref="F31:F41"/>
    <mergeCell ref="C22:C30"/>
    <mergeCell ref="D22:D30"/>
    <mergeCell ref="E22:E30"/>
    <mergeCell ref="F22:F30"/>
    <mergeCell ref="G8:I9"/>
    <mergeCell ref="A11:A54"/>
    <mergeCell ref="B11:B54"/>
    <mergeCell ref="AC42:AC45"/>
    <mergeCell ref="AD42:AD54"/>
    <mergeCell ref="AC47:AC48"/>
    <mergeCell ref="V42:V54"/>
    <mergeCell ref="V31:V41"/>
    <mergeCell ref="AC31:AC32"/>
    <mergeCell ref="AD31:AD41"/>
    <mergeCell ref="AC35:AC36"/>
    <mergeCell ref="V11:V21"/>
    <mergeCell ref="AC11:AC12"/>
    <mergeCell ref="AD11:AD21"/>
    <mergeCell ref="AC14:AC15"/>
    <mergeCell ref="V22:V30"/>
    <mergeCell ref="AC22:AC23"/>
  </mergeCells>
  <conditionalFormatting sqref="U1:U10 U55:U1048576">
    <cfRule type="containsText" dxfId="395" priority="72" operator="containsText" text="No Aceptable o Aceptable con Control Especifico">
      <formula>NOT(ISERROR(SEARCH("No Aceptable o Aceptable con Control Especifico",U1)))</formula>
    </cfRule>
    <cfRule type="containsText" dxfId="394" priority="73" operator="containsText" text="No Aceptable">
      <formula>NOT(ISERROR(SEARCH("No Aceptable",U1)))</formula>
    </cfRule>
    <cfRule type="containsText" dxfId="393" priority="74" operator="containsText" text="No Aceptable o Aceptable con Control Especifico">
      <formula>NOT(ISERROR(SEARCH("No Aceptable o Aceptable con Control Especifico",U1)))</formula>
    </cfRule>
  </conditionalFormatting>
  <conditionalFormatting sqref="T1:T10 T55:T1048576">
    <cfRule type="cellIs" dxfId="392" priority="71" operator="equal">
      <formula>"II"</formula>
    </cfRule>
  </conditionalFormatting>
  <conditionalFormatting sqref="P11:P18 P25:P27 P20:P23 P29:P51 P53:P54">
    <cfRule type="cellIs" priority="45" stopIfTrue="1" operator="equal">
      <formula>"10, 25, 50, 100"</formula>
    </cfRule>
  </conditionalFormatting>
  <conditionalFormatting sqref="T11:T18 T25:T27 T20:T23 T29:T51 T53:T54">
    <cfRule type="cellIs" dxfId="391" priority="41" stopIfTrue="1" operator="equal">
      <formula>"IV"</formula>
    </cfRule>
    <cfRule type="cellIs" dxfId="390" priority="42" stopIfTrue="1" operator="equal">
      <formula>"III"</formula>
    </cfRule>
    <cfRule type="cellIs" dxfId="389" priority="43" stopIfTrue="1" operator="equal">
      <formula>"II"</formula>
    </cfRule>
    <cfRule type="cellIs" dxfId="388" priority="44" stopIfTrue="1" operator="equal">
      <formula>"I"</formula>
    </cfRule>
  </conditionalFormatting>
  <conditionalFormatting sqref="U11:U18 U25:U27 U20:U23 U29:U51 U53:U54">
    <cfRule type="cellIs" dxfId="387" priority="39" stopIfTrue="1" operator="equal">
      <formula>"No Aceptable"</formula>
    </cfRule>
    <cfRule type="cellIs" dxfId="386" priority="40" stopIfTrue="1" operator="equal">
      <formula>"Aceptable"</formula>
    </cfRule>
  </conditionalFormatting>
  <conditionalFormatting sqref="U11:U18 U25:U27 U20:U23 U29:U51 U53:U54">
    <cfRule type="cellIs" dxfId="385" priority="38" stopIfTrue="1" operator="equal">
      <formula>"No Aceptable o Aceptable Con Control Especifico"</formula>
    </cfRule>
  </conditionalFormatting>
  <conditionalFormatting sqref="U11:U18 U25:U27 U20:U23 U29:U51 U53:U54">
    <cfRule type="containsText" dxfId="384" priority="37" stopIfTrue="1" operator="containsText" text="Mejorable">
      <formula>NOT(ISERROR(SEARCH("Mejorable",U11)))</formula>
    </cfRule>
  </conditionalFormatting>
  <conditionalFormatting sqref="P24">
    <cfRule type="cellIs" priority="36" stopIfTrue="1" operator="equal">
      <formula>"10, 25, 50, 100"</formula>
    </cfRule>
  </conditionalFormatting>
  <conditionalFormatting sqref="T24">
    <cfRule type="cellIs" dxfId="383" priority="32" stopIfTrue="1" operator="equal">
      <formula>"IV"</formula>
    </cfRule>
    <cfRule type="cellIs" dxfId="382" priority="33" stopIfTrue="1" operator="equal">
      <formula>"III"</formula>
    </cfRule>
    <cfRule type="cellIs" dxfId="381" priority="34" stopIfTrue="1" operator="equal">
      <formula>"II"</formula>
    </cfRule>
    <cfRule type="cellIs" dxfId="380" priority="35" stopIfTrue="1" operator="equal">
      <formula>"I"</formula>
    </cfRule>
  </conditionalFormatting>
  <conditionalFormatting sqref="U24">
    <cfRule type="cellIs" dxfId="379" priority="30" stopIfTrue="1" operator="equal">
      <formula>"No Aceptable"</formula>
    </cfRule>
    <cfRule type="cellIs" dxfId="378" priority="31" stopIfTrue="1" operator="equal">
      <formula>"Aceptable"</formula>
    </cfRule>
  </conditionalFormatting>
  <conditionalFormatting sqref="U24">
    <cfRule type="cellIs" dxfId="377" priority="29" stopIfTrue="1" operator="equal">
      <formula>"No Aceptable o Aceptable Con Control Especifico"</formula>
    </cfRule>
  </conditionalFormatting>
  <conditionalFormatting sqref="U24">
    <cfRule type="containsText" dxfId="376" priority="28" stopIfTrue="1" operator="containsText" text="Mejorable">
      <formula>NOT(ISERROR(SEARCH("Mejorable",U24)))</formula>
    </cfRule>
  </conditionalFormatting>
  <conditionalFormatting sqref="P19">
    <cfRule type="cellIs" priority="27" stopIfTrue="1" operator="equal">
      <formula>"10, 25, 50, 100"</formula>
    </cfRule>
  </conditionalFormatting>
  <conditionalFormatting sqref="T19">
    <cfRule type="cellIs" dxfId="375" priority="23" stopIfTrue="1" operator="equal">
      <formula>"IV"</formula>
    </cfRule>
    <cfRule type="cellIs" dxfId="374" priority="24" stopIfTrue="1" operator="equal">
      <formula>"III"</formula>
    </cfRule>
    <cfRule type="cellIs" dxfId="373" priority="25" stopIfTrue="1" operator="equal">
      <formula>"II"</formula>
    </cfRule>
    <cfRule type="cellIs" dxfId="372" priority="26" stopIfTrue="1" operator="equal">
      <formula>"I"</formula>
    </cfRule>
  </conditionalFormatting>
  <conditionalFormatting sqref="U19">
    <cfRule type="cellIs" dxfId="371" priority="21" stopIfTrue="1" operator="equal">
      <formula>"No Aceptable"</formula>
    </cfRule>
    <cfRule type="cellIs" dxfId="370" priority="22" stopIfTrue="1" operator="equal">
      <formula>"Aceptable"</formula>
    </cfRule>
  </conditionalFormatting>
  <conditionalFormatting sqref="U19">
    <cfRule type="cellIs" dxfId="369" priority="20" stopIfTrue="1" operator="equal">
      <formula>"No Aceptable o Aceptable Con Control Especifico"</formula>
    </cfRule>
  </conditionalFormatting>
  <conditionalFormatting sqref="U19">
    <cfRule type="containsText" dxfId="368" priority="19" stopIfTrue="1" operator="containsText" text="Mejorable">
      <formula>NOT(ISERROR(SEARCH("Mejorable",U19)))</formula>
    </cfRule>
  </conditionalFormatting>
  <conditionalFormatting sqref="P28">
    <cfRule type="cellIs" priority="18" stopIfTrue="1" operator="equal">
      <formula>"10, 25, 50, 100"</formula>
    </cfRule>
  </conditionalFormatting>
  <conditionalFormatting sqref="T28">
    <cfRule type="cellIs" dxfId="367" priority="14" stopIfTrue="1" operator="equal">
      <formula>"IV"</formula>
    </cfRule>
    <cfRule type="cellIs" dxfId="366" priority="15" stopIfTrue="1" operator="equal">
      <formula>"III"</formula>
    </cfRule>
    <cfRule type="cellIs" dxfId="365" priority="16" stopIfTrue="1" operator="equal">
      <formula>"II"</formula>
    </cfRule>
    <cfRule type="cellIs" dxfId="364" priority="17" stopIfTrue="1" operator="equal">
      <formula>"I"</formula>
    </cfRule>
  </conditionalFormatting>
  <conditionalFormatting sqref="U28">
    <cfRule type="cellIs" dxfId="363" priority="12" stopIfTrue="1" operator="equal">
      <formula>"No Aceptable"</formula>
    </cfRule>
    <cfRule type="cellIs" dxfId="362" priority="13" stopIfTrue="1" operator="equal">
      <formula>"Aceptable"</formula>
    </cfRule>
  </conditionalFormatting>
  <conditionalFormatting sqref="U28">
    <cfRule type="cellIs" dxfId="361" priority="11" stopIfTrue="1" operator="equal">
      <formula>"No Aceptable o Aceptable Con Control Especifico"</formula>
    </cfRule>
  </conditionalFormatting>
  <conditionalFormatting sqref="U28">
    <cfRule type="containsText" dxfId="360" priority="10" stopIfTrue="1" operator="containsText" text="Mejorable">
      <formula>NOT(ISERROR(SEARCH("Mejorable",U28)))</formula>
    </cfRule>
  </conditionalFormatting>
  <conditionalFormatting sqref="P52">
    <cfRule type="cellIs" priority="9" stopIfTrue="1" operator="equal">
      <formula>"10, 25, 50, 100"</formula>
    </cfRule>
  </conditionalFormatting>
  <conditionalFormatting sqref="T52">
    <cfRule type="cellIs" dxfId="359" priority="5" stopIfTrue="1" operator="equal">
      <formula>"IV"</formula>
    </cfRule>
    <cfRule type="cellIs" dxfId="358" priority="6" stopIfTrue="1" operator="equal">
      <formula>"III"</formula>
    </cfRule>
    <cfRule type="cellIs" dxfId="357" priority="7" stopIfTrue="1" operator="equal">
      <formula>"II"</formula>
    </cfRule>
    <cfRule type="cellIs" dxfId="356" priority="8" stopIfTrue="1" operator="equal">
      <formula>"I"</formula>
    </cfRule>
  </conditionalFormatting>
  <conditionalFormatting sqref="U52">
    <cfRule type="cellIs" dxfId="355" priority="3" stopIfTrue="1" operator="equal">
      <formula>"No Aceptable"</formula>
    </cfRule>
    <cfRule type="cellIs" dxfId="354" priority="4" stopIfTrue="1" operator="equal">
      <formula>"Aceptable"</formula>
    </cfRule>
  </conditionalFormatting>
  <conditionalFormatting sqref="U52">
    <cfRule type="cellIs" dxfId="353" priority="2" stopIfTrue="1" operator="equal">
      <formula>"No Aceptable o Aceptable Con Control Especifico"</formula>
    </cfRule>
  </conditionalFormatting>
  <conditionalFormatting sqref="U52">
    <cfRule type="containsText" dxfId="352" priority="1" stopIfTrue="1" operator="containsText" text="Mejorable">
      <formula>NOT(ISERROR(SEARCH("Mejorable",U52)))</formula>
    </cfRule>
  </conditionalFormatting>
  <dataValidations count="3">
    <dataValidation type="whole" allowBlank="1" showInputMessage="1" showErrorMessage="1" prompt="1 Esporadica (EE)_x000a_2 Ocasional (EO)_x000a_3 Frecuente (EF)_x000a_4 continua (EC)" sqref="O11:O54">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54">
      <formula1>10</formula1>
      <formula2>100</formula2>
    </dataValidation>
    <dataValidation type="list" allowBlank="1" showInputMessage="1" showErrorMessage="1" sqref="E11 E22 E31 E42 H20:H27 H29:H51 H11:H18 H53:H54">
      <formula1>#REF!</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PELIGROS!$A$2:$A$445</xm:f>
          </x14:formula1>
          <xm:sqref>H28 H52 H19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showGridLines="0" zoomScale="80" zoomScaleNormal="80" workbookViewId="0"/>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5" t="s">
        <v>1278</v>
      </c>
      <c r="D2" s="46"/>
      <c r="E2" s="46"/>
      <c r="F2" s="46"/>
      <c r="G2" s="47"/>
      <c r="K2" s="9"/>
      <c r="L2" s="9"/>
      <c r="M2" s="9"/>
      <c r="V2" s="9"/>
      <c r="AB2" s="10"/>
      <c r="AC2" s="6"/>
      <c r="AD2" s="6"/>
    </row>
    <row r="3" spans="1:30" s="8" customFormat="1" ht="15" customHeight="1">
      <c r="A3" s="5"/>
      <c r="B3" s="6"/>
      <c r="C3" s="125" t="s">
        <v>1305</v>
      </c>
      <c r="D3" s="126"/>
      <c r="E3" s="126"/>
      <c r="F3" s="126"/>
      <c r="G3" s="127"/>
      <c r="K3" s="9"/>
      <c r="L3" s="9"/>
      <c r="M3" s="9"/>
      <c r="V3" s="9"/>
      <c r="AB3" s="10"/>
      <c r="AC3" s="6"/>
      <c r="AD3" s="6"/>
    </row>
    <row r="4" spans="1:30" s="8" customFormat="1" ht="15" customHeight="1" thickBot="1">
      <c r="A4" s="5"/>
      <c r="B4" s="6"/>
      <c r="C4" s="128" t="s">
        <v>1321</v>
      </c>
      <c r="D4" s="129"/>
      <c r="E4" s="129"/>
      <c r="F4" s="129"/>
      <c r="G4" s="130"/>
      <c r="K4" s="9"/>
      <c r="L4" s="9"/>
      <c r="M4" s="9"/>
      <c r="V4" s="9"/>
      <c r="AB4" s="10"/>
      <c r="AC4" s="6"/>
      <c r="AD4" s="6"/>
    </row>
    <row r="5" spans="1:30" s="8" customFormat="1" ht="11.25" customHeight="1">
      <c r="A5" s="5"/>
      <c r="B5" s="6"/>
      <c r="C5" s="11" t="s">
        <v>1197</v>
      </c>
      <c r="E5" s="172"/>
      <c r="F5" s="172"/>
      <c r="G5" s="172"/>
      <c r="H5" s="7"/>
      <c r="I5" s="7"/>
      <c r="K5" s="9"/>
      <c r="L5" s="9"/>
      <c r="M5" s="9"/>
      <c r="V5" s="9"/>
      <c r="AB5" s="10"/>
      <c r="AC5" s="6"/>
      <c r="AD5" s="6"/>
    </row>
    <row r="6" spans="1:30" s="8" customFormat="1" ht="11.25" customHeight="1">
      <c r="A6" s="5"/>
      <c r="B6" s="6"/>
      <c r="C6" s="11"/>
      <c r="E6" s="89"/>
      <c r="F6" s="89"/>
      <c r="G6" s="89"/>
      <c r="H6" s="7"/>
      <c r="I6" s="7"/>
      <c r="K6" s="9"/>
      <c r="L6" s="9"/>
      <c r="M6" s="9"/>
      <c r="V6" s="9"/>
      <c r="AB6" s="10"/>
      <c r="AC6" s="6"/>
      <c r="AD6" s="6"/>
    </row>
    <row r="7" spans="1:30" s="8" customFormat="1" ht="11.25" customHeight="1" thickBot="1">
      <c r="A7" s="5"/>
      <c r="B7" s="6"/>
      <c r="C7" s="11"/>
      <c r="E7" s="89"/>
      <c r="F7" s="89"/>
      <c r="G7" s="89"/>
      <c r="H7" s="7"/>
      <c r="I7" s="7"/>
      <c r="K7" s="9"/>
      <c r="L7" s="9"/>
      <c r="M7" s="9"/>
      <c r="V7" s="9"/>
      <c r="AB7" s="10"/>
      <c r="AC7" s="6"/>
      <c r="AD7" s="6"/>
    </row>
    <row r="8" spans="1:30" ht="17.25" customHeight="1" thickBot="1">
      <c r="A8" s="158" t="s">
        <v>11</v>
      </c>
      <c r="B8" s="161" t="s">
        <v>12</v>
      </c>
      <c r="C8" s="173" t="s">
        <v>0</v>
      </c>
      <c r="D8" s="173"/>
      <c r="E8" s="173"/>
      <c r="F8" s="173"/>
      <c r="G8" s="140" t="s">
        <v>1</v>
      </c>
      <c r="H8" s="141"/>
      <c r="I8" s="142"/>
      <c r="J8" s="174" t="s">
        <v>2</v>
      </c>
      <c r="K8" s="171" t="s">
        <v>3</v>
      </c>
      <c r="L8" s="171"/>
      <c r="M8" s="171"/>
      <c r="N8" s="171" t="s">
        <v>4</v>
      </c>
      <c r="O8" s="171"/>
      <c r="P8" s="171"/>
      <c r="Q8" s="171"/>
      <c r="R8" s="171"/>
      <c r="S8" s="171"/>
      <c r="T8" s="171"/>
      <c r="U8" s="171" t="s">
        <v>5</v>
      </c>
      <c r="V8" s="171" t="s">
        <v>6</v>
      </c>
      <c r="W8" s="175"/>
      <c r="X8" s="170" t="s">
        <v>7</v>
      </c>
      <c r="Y8" s="170"/>
      <c r="Z8" s="170"/>
      <c r="AA8" s="170"/>
      <c r="AB8" s="170"/>
      <c r="AC8" s="170"/>
      <c r="AD8" s="170"/>
    </row>
    <row r="9" spans="1:30" ht="15.75" customHeight="1" thickBot="1">
      <c r="A9" s="159"/>
      <c r="B9" s="162"/>
      <c r="C9" s="173"/>
      <c r="D9" s="173"/>
      <c r="E9" s="173"/>
      <c r="F9" s="173"/>
      <c r="G9" s="143"/>
      <c r="H9" s="144"/>
      <c r="I9" s="145"/>
      <c r="J9" s="174"/>
      <c r="K9" s="171"/>
      <c r="L9" s="171"/>
      <c r="M9" s="171"/>
      <c r="N9" s="171"/>
      <c r="O9" s="171"/>
      <c r="P9" s="171"/>
      <c r="Q9" s="171"/>
      <c r="R9" s="171"/>
      <c r="S9" s="171"/>
      <c r="T9" s="171"/>
      <c r="U9" s="175"/>
      <c r="V9" s="175"/>
      <c r="W9" s="175"/>
      <c r="X9" s="170"/>
      <c r="Y9" s="170"/>
      <c r="Z9" s="170"/>
      <c r="AA9" s="170"/>
      <c r="AB9" s="170"/>
      <c r="AC9" s="170"/>
      <c r="AD9" s="170"/>
    </row>
    <row r="10" spans="1:30" ht="39" thickBot="1">
      <c r="A10" s="160"/>
      <c r="B10" s="163"/>
      <c r="C10" s="90" t="s">
        <v>13</v>
      </c>
      <c r="D10" s="90" t="s">
        <v>14</v>
      </c>
      <c r="E10" s="90" t="s">
        <v>1077</v>
      </c>
      <c r="F10" s="90" t="s">
        <v>15</v>
      </c>
      <c r="G10" s="90" t="s">
        <v>16</v>
      </c>
      <c r="H10" s="176" t="s">
        <v>17</v>
      </c>
      <c r="I10" s="177"/>
      <c r="J10" s="174"/>
      <c r="K10" s="90" t="s">
        <v>18</v>
      </c>
      <c r="L10" s="90" t="s">
        <v>19</v>
      </c>
      <c r="M10" s="90" t="s">
        <v>20</v>
      </c>
      <c r="N10" s="90" t="s">
        <v>21</v>
      </c>
      <c r="O10" s="90" t="s">
        <v>22</v>
      </c>
      <c r="P10" s="90" t="s">
        <v>37</v>
      </c>
      <c r="Q10" s="90" t="s">
        <v>36</v>
      </c>
      <c r="R10" s="90" t="s">
        <v>23</v>
      </c>
      <c r="S10" s="90" t="s">
        <v>38</v>
      </c>
      <c r="T10" s="90" t="s">
        <v>24</v>
      </c>
      <c r="U10" s="90" t="s">
        <v>25</v>
      </c>
      <c r="V10" s="90" t="s">
        <v>39</v>
      </c>
      <c r="W10" s="90" t="s">
        <v>26</v>
      </c>
      <c r="X10" s="90" t="s">
        <v>8</v>
      </c>
      <c r="Y10" s="90" t="s">
        <v>9</v>
      </c>
      <c r="Z10" s="90" t="s">
        <v>10</v>
      </c>
      <c r="AA10" s="90" t="s">
        <v>31</v>
      </c>
      <c r="AB10" s="90" t="s">
        <v>27</v>
      </c>
      <c r="AC10" s="90" t="s">
        <v>28</v>
      </c>
      <c r="AD10" s="90" t="s">
        <v>29</v>
      </c>
    </row>
    <row r="11" spans="1:30" ht="51.75" customHeight="1" thickBot="1">
      <c r="A11" s="108" t="s">
        <v>1322</v>
      </c>
      <c r="B11" s="108" t="s">
        <v>1326</v>
      </c>
      <c r="C11" s="124" t="str">
        <f>VLOOKUP(E11,[3]Hoja2!A$2:C$82,2,0)</f>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
      <c r="D11" s="167" t="str">
        <f>VLOOKUP(E11,[3]Hoja2!A$2:C$82,3,0)</f>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
      <c r="E11" s="169" t="s">
        <v>1035</v>
      </c>
      <c r="F11" s="169" t="s">
        <v>1222</v>
      </c>
      <c r="G11" s="88" t="str">
        <f>VLOOKUP(H11,[3]Hoja1!A$1:G$445,2,0)</f>
        <v>Bacteria</v>
      </c>
      <c r="H11" s="57" t="s">
        <v>108</v>
      </c>
      <c r="I11" s="57" t="s">
        <v>1252</v>
      </c>
      <c r="J11" s="88" t="str">
        <f>VLOOKUP(H11,[3]Hoja1!A$2:G$445,3,0)</f>
        <v>Infecciones producidas por Bacterianas</v>
      </c>
      <c r="K11" s="87"/>
      <c r="L11" s="88" t="str">
        <f>VLOOKUP(H11,[3]Hoja1!A$2:G$445,4,0)</f>
        <v>Inspecciones planeadas e inspecciones no planeadas, procedimientos de programas de seguridad y salud en el trabajo</v>
      </c>
      <c r="M11" s="88" t="str">
        <f>VLOOKUP(H11,[3]Hoja1!A$2:G$445,5,0)</f>
        <v>Programa de vacunación, bota pantalon, overol, guantes, tapabocas, mascarillas con filtos</v>
      </c>
      <c r="N11" s="87">
        <v>2</v>
      </c>
      <c r="O11" s="59">
        <v>3</v>
      </c>
      <c r="P11" s="59">
        <v>10</v>
      </c>
      <c r="Q11" s="59">
        <f>N11*O11</f>
        <v>6</v>
      </c>
      <c r="R11" s="59">
        <f>P11*Q11</f>
        <v>60</v>
      </c>
      <c r="S11" s="60" t="str">
        <f>IF(Q11=40,"MA-40",IF(Q11=30,"MA-30",IF(Q11=20,"A-20",IF(Q11=10,"A-10",IF(Q11=24,"MA-24",IF(Q11=18,"A-18",IF(Q11=12,"A-12",IF(Q11=6,"M-6",IF(Q11=8,"M-8",IF(Q11=6,"M-6",IF(Q11=4,"B-4",IF(Q11=2,"B-2",))))))))))))</f>
        <v>M-6</v>
      </c>
      <c r="T11" s="61" t="str">
        <f t="shared" ref="T11:T44" si="0">IF(R11&lt;=20,"IV",IF(R11&lt;=120,"III",IF(R11&lt;=500,"II",IF(R11&lt;=4000,"I"))))</f>
        <v>III</v>
      </c>
      <c r="U11" s="62" t="str">
        <f>IF(T11=0,"",IF(T11="IV","Aceptable",IF(T11="III","Mejorable",IF(T11="II","No Aceptable o Aceptable Con Control Especifico",IF(T11="I","No Aceptable","")))))</f>
        <v>Mejorable</v>
      </c>
      <c r="V11" s="123">
        <v>1</v>
      </c>
      <c r="W11" s="88" t="str">
        <f>VLOOKUP(H11,[3]Hoja1!A$2:G$445,6,0)</f>
        <v xml:space="preserve">Enfermedades Infectocontagiosas
</v>
      </c>
      <c r="X11" s="87"/>
      <c r="Y11" s="87"/>
      <c r="Z11" s="87"/>
      <c r="AA11" s="88"/>
      <c r="AB11" s="88" t="str">
        <f>VLOOKUP(H11,[3]Hoja1!A$2:G$445,7,0)</f>
        <v xml:space="preserve">Riesgo Biológico, Autocuidado y/o Uso y manejo adecuado de E.P.P.
</v>
      </c>
      <c r="AC11" s="167" t="s">
        <v>1233</v>
      </c>
      <c r="AD11" s="167" t="s">
        <v>1201</v>
      </c>
    </row>
    <row r="12" spans="1:30" ht="51">
      <c r="A12" s="109"/>
      <c r="B12" s="109"/>
      <c r="C12" s="121"/>
      <c r="D12" s="168"/>
      <c r="E12" s="139"/>
      <c r="F12" s="139"/>
      <c r="G12" s="88" t="str">
        <f>VLOOKUP(H12,[3]Hoja1!A$1:G$445,2,0)</f>
        <v>Virus</v>
      </c>
      <c r="H12" s="57" t="s">
        <v>120</v>
      </c>
      <c r="I12" s="57" t="s">
        <v>1252</v>
      </c>
      <c r="J12" s="88" t="str">
        <f>VLOOKUP(H12,[3]Hoja1!A$2:G$445,3,0)</f>
        <v>Infecciones Virales</v>
      </c>
      <c r="K12" s="87"/>
      <c r="L12" s="88" t="str">
        <f>VLOOKUP(H12,[3]Hoja1!A$2:G$445,4,0)</f>
        <v>Inspecciones planeadas e inspecciones no planeadas, procedimientos de programas de seguridad y salud en el trabajo</v>
      </c>
      <c r="M12" s="88" t="str">
        <f>VLOOKUP(H12,[3]Hoja1!A$2:G$445,5,0)</f>
        <v>Programa de vacunación, bota pantalon, overol, guantes, tapabocas, mascarillas con filtos</v>
      </c>
      <c r="N12" s="87">
        <v>2</v>
      </c>
      <c r="O12" s="59">
        <v>3</v>
      </c>
      <c r="P12" s="59">
        <v>10</v>
      </c>
      <c r="Q12" s="59">
        <f>N12*O12</f>
        <v>6</v>
      </c>
      <c r="R12" s="59">
        <f>P12*Q12</f>
        <v>60</v>
      </c>
      <c r="S12" s="60" t="str">
        <f>IF(Q12=40,"MA-40",IF(Q12=30,"MA-30",IF(Q12=20,"A-20",IF(Q12=10,"A-10",IF(Q12=24,"MA-24",IF(Q12=18,"A-18",IF(Q12=12,"A-12",IF(Q12=6,"M-6",IF(Q12=8,"M-8",IF(Q12=6,"M-6",IF(Q12=4,"B-4",IF(Q12=2,"B-2",))))))))))))</f>
        <v>M-6</v>
      </c>
      <c r="T12" s="61" t="str">
        <f t="shared" si="0"/>
        <v>III</v>
      </c>
      <c r="U12" s="62" t="str">
        <f>IF(T12=0,"",IF(T12="IV","Aceptable",IF(T12="III","Mejorable",IF(T12="II","No Aceptable o Aceptable Con Control Especifico",IF(T12="I","No Aceptable","")))))</f>
        <v>Mejorable</v>
      </c>
      <c r="V12" s="118"/>
      <c r="W12" s="88" t="str">
        <f>VLOOKUP(H12,[3]Hoja1!A$2:G$445,6,0)</f>
        <v xml:space="preserve">Enfermedades Infectocontagiosas
</v>
      </c>
      <c r="X12" s="87"/>
      <c r="Y12" s="87"/>
      <c r="Z12" s="87"/>
      <c r="AA12" s="88"/>
      <c r="AB12" s="88" t="str">
        <f>VLOOKUP(H12,[3]Hoja1!A$2:G$445,7,0)</f>
        <v xml:space="preserve">Riesgo Biológico, Autocuidado y/o Uso y manejo adecuado de E.P.P.
</v>
      </c>
      <c r="AC12" s="199"/>
      <c r="AD12" s="168"/>
    </row>
    <row r="13" spans="1:30" ht="51">
      <c r="A13" s="109"/>
      <c r="B13" s="109"/>
      <c r="C13" s="121"/>
      <c r="D13" s="168"/>
      <c r="E13" s="139"/>
      <c r="F13" s="139"/>
      <c r="G13" s="88" t="str">
        <f>VLOOKUP(H13,[3]Hoja1!A$1:G$445,2,0)</f>
        <v>INFRAROJA, ULTRAVIOLETA, VISIBLE, RADIOFRECUENCIA, MICROONDAS, LASER</v>
      </c>
      <c r="H13" s="57" t="s">
        <v>67</v>
      </c>
      <c r="I13" s="57" t="s">
        <v>1254</v>
      </c>
      <c r="J13" s="88" t="str">
        <f>VLOOKUP(H13,[3]Hoja1!A$2:G$445,3,0)</f>
        <v>CÁNCER, LESIONES DÉRMICAS Y OCULARES</v>
      </c>
      <c r="K13" s="65"/>
      <c r="L13" s="88" t="str">
        <f>VLOOKUP(H13,[3]Hoja1!A$2:G$445,4,0)</f>
        <v>Inspecciones planeadas e inspecciones no planeadas, procedimientos de programas de seguridad y salud en el trabajo</v>
      </c>
      <c r="M13" s="88" t="str">
        <f>VLOOKUP(H13,[3]Hoja1!A$2:G$445,5,0)</f>
        <v>PROGRAMA BLOQUEADOR SOLAR</v>
      </c>
      <c r="N13" s="65">
        <v>2</v>
      </c>
      <c r="O13" s="66">
        <v>2</v>
      </c>
      <c r="P13" s="66">
        <v>10</v>
      </c>
      <c r="Q13" s="59">
        <f t="shared" ref="Q13:Q44" si="1">N13*O13</f>
        <v>4</v>
      </c>
      <c r="R13" s="59">
        <f t="shared" ref="R13:R44" si="2">P13*Q13</f>
        <v>40</v>
      </c>
      <c r="S13" s="67" t="str">
        <f t="shared" ref="S13:S44" si="3">IF(Q13=40,"MA-40",IF(Q13=30,"MA-30",IF(Q13=20,"A-20",IF(Q13=10,"A-10",IF(Q13=24,"MA-24",IF(Q13=18,"A-18",IF(Q13=12,"A-12",IF(Q13=6,"M-6",IF(Q13=8,"M-8",IF(Q13=6,"M-6",IF(Q13=4,"B-4",IF(Q13=2,"B-2",))))))))))))</f>
        <v>B-4</v>
      </c>
      <c r="T13" s="68" t="str">
        <f t="shared" si="0"/>
        <v>III</v>
      </c>
      <c r="U13" s="69" t="str">
        <f t="shared" ref="U13:U44" si="4">IF(T13=0,"",IF(T13="IV","Aceptable",IF(T13="III","Mejorable",IF(T13="II","No Aceptable o Aceptable Con Control Especifico",IF(T13="I","No Aceptable","")))))</f>
        <v>Mejorable</v>
      </c>
      <c r="V13" s="118"/>
      <c r="W13" s="88" t="str">
        <f>VLOOKUP(H13,[3]Hoja1!A$2:G$445,6,0)</f>
        <v>CÁNCER</v>
      </c>
      <c r="X13" s="65"/>
      <c r="Y13" s="65"/>
      <c r="Z13" s="65"/>
      <c r="AA13" s="105"/>
      <c r="AB13" s="88" t="str">
        <f>VLOOKUP(H13,[3]Hoja1!A$2:G$445,7,0)</f>
        <v>N/A</v>
      </c>
      <c r="AC13" s="65" t="s">
        <v>1202</v>
      </c>
      <c r="AD13" s="168"/>
    </row>
    <row r="14" spans="1:30" ht="63.75">
      <c r="A14" s="109"/>
      <c r="B14" s="109"/>
      <c r="C14" s="121"/>
      <c r="D14" s="168"/>
      <c r="E14" s="139"/>
      <c r="F14" s="139"/>
      <c r="G14" s="88" t="str">
        <f>VLOOKUP(H14,[3]Hoja1!A$1:G$445,2,0)</f>
        <v>NATURALEZA DE LA TAREA</v>
      </c>
      <c r="H14" s="57" t="s">
        <v>76</v>
      </c>
      <c r="I14" s="57" t="s">
        <v>1256</v>
      </c>
      <c r="J14" s="88" t="str">
        <f>VLOOKUP(H14,[3]Hoja1!A$2:G$445,3,0)</f>
        <v>ESTRÉS,  TRANSTORNOS DEL SUEÑO</v>
      </c>
      <c r="K14" s="65"/>
      <c r="L14" s="88" t="str">
        <f>VLOOKUP(H14,[3]Hoja1!A$2:G$445,4,0)</f>
        <v>N/A</v>
      </c>
      <c r="M14" s="88" t="str">
        <f>VLOOKUP(H14,[3]Hoja1!A$2:G$445,5,0)</f>
        <v>PVE PSICOSOCIAL</v>
      </c>
      <c r="N14" s="65">
        <v>2</v>
      </c>
      <c r="O14" s="66">
        <v>3</v>
      </c>
      <c r="P14" s="66">
        <v>10</v>
      </c>
      <c r="Q14" s="59">
        <f t="shared" si="1"/>
        <v>6</v>
      </c>
      <c r="R14" s="59">
        <f t="shared" si="2"/>
        <v>60</v>
      </c>
      <c r="S14" s="67" t="str">
        <f t="shared" si="3"/>
        <v>M-6</v>
      </c>
      <c r="T14" s="68" t="str">
        <f t="shared" si="0"/>
        <v>III</v>
      </c>
      <c r="U14" s="69" t="str">
        <f t="shared" si="4"/>
        <v>Mejorable</v>
      </c>
      <c r="V14" s="118"/>
      <c r="W14" s="88" t="str">
        <f>VLOOKUP(H14,[3]Hoja1!A$2:G$445,6,0)</f>
        <v>ESTRÉS</v>
      </c>
      <c r="X14" s="65"/>
      <c r="Y14" s="65"/>
      <c r="Z14" s="65"/>
      <c r="AA14" s="105"/>
      <c r="AB14" s="88" t="str">
        <f>VLOOKUP(H14,[3]Hoja1!A$2:G$445,7,0)</f>
        <v>N/A</v>
      </c>
      <c r="AC14" s="65" t="s">
        <v>1203</v>
      </c>
      <c r="AD14" s="168"/>
    </row>
    <row r="15" spans="1:30" ht="51">
      <c r="A15" s="109"/>
      <c r="B15" s="109"/>
      <c r="C15" s="121"/>
      <c r="D15" s="168"/>
      <c r="E15" s="139"/>
      <c r="F15" s="139"/>
      <c r="G15" s="88" t="str">
        <f>VLOOKUP(H15,[3]Hoja1!A$1:G$445,2,0)</f>
        <v>Forzadas, Prolongadas</v>
      </c>
      <c r="H15" s="57" t="s">
        <v>40</v>
      </c>
      <c r="I15" s="57" t="s">
        <v>1257</v>
      </c>
      <c r="J15" s="88" t="str">
        <f>VLOOKUP(H15,[3]Hoja1!A$2:G$445,3,0)</f>
        <v xml:space="preserve">Lesiones osteomusculares, lesiones osteoarticulares
</v>
      </c>
      <c r="K15" s="65"/>
      <c r="L15" s="88" t="str">
        <f>VLOOKUP(H15,[3]Hoja1!A$2:G$445,4,0)</f>
        <v>Inspecciones planeadas e inspecciones no planeadas, procedimientos de programas de seguridad y salud en el trabajo</v>
      </c>
      <c r="M15" s="88" t="str">
        <f>VLOOKUP(H15,[3]Hoja1!A$2:G$445,5,0)</f>
        <v>PVE Biomecánico, programa pausas activas, exámenes periódicos, recomendaciones, control de posturas</v>
      </c>
      <c r="N15" s="65">
        <v>2</v>
      </c>
      <c r="O15" s="66">
        <v>3</v>
      </c>
      <c r="P15" s="66">
        <v>25</v>
      </c>
      <c r="Q15" s="59">
        <f t="shared" si="1"/>
        <v>6</v>
      </c>
      <c r="R15" s="59">
        <f t="shared" si="2"/>
        <v>150</v>
      </c>
      <c r="S15" s="67" t="str">
        <f t="shared" si="3"/>
        <v>M-6</v>
      </c>
      <c r="T15" s="68" t="str">
        <f t="shared" si="0"/>
        <v>II</v>
      </c>
      <c r="U15" s="69" t="str">
        <f t="shared" si="4"/>
        <v>No Aceptable o Aceptable Con Control Especifico</v>
      </c>
      <c r="V15" s="118"/>
      <c r="W15" s="88" t="str">
        <f>VLOOKUP(H15,[3]Hoja1!A$2:G$445,6,0)</f>
        <v>Enfermedades Osteomusculares</v>
      </c>
      <c r="X15" s="65"/>
      <c r="Y15" s="65"/>
      <c r="Z15" s="65"/>
      <c r="AA15" s="105"/>
      <c r="AB15" s="88" t="str">
        <f>VLOOKUP(H15,[3]Hoja1!A$2:G$445,7,0)</f>
        <v>Prevención en lesiones osteomusculares, líderes de pausas activas</v>
      </c>
      <c r="AC15" s="65" t="s">
        <v>1204</v>
      </c>
      <c r="AD15" s="168"/>
    </row>
    <row r="16" spans="1:30" ht="51">
      <c r="A16" s="109"/>
      <c r="B16" s="109"/>
      <c r="C16" s="121"/>
      <c r="D16" s="168"/>
      <c r="E16" s="139"/>
      <c r="F16" s="139"/>
      <c r="G16" s="88" t="str">
        <f>VLOOKUP(H16,[3]Hoja1!A$1:G$445,2,0)</f>
        <v>Movimientos repetitivos, Miembros Superiores</v>
      </c>
      <c r="H16" s="57" t="s">
        <v>47</v>
      </c>
      <c r="I16" s="57" t="s">
        <v>1257</v>
      </c>
      <c r="J16" s="88" t="str">
        <f>VLOOKUP(H16,[3]Hoja1!A$2:G$445,3,0)</f>
        <v>Lesiones Musculoesqueléticas</v>
      </c>
      <c r="K16" s="65"/>
      <c r="L16" s="88" t="str">
        <f>VLOOKUP(H16,[3]Hoja1!A$2:G$445,4,0)</f>
        <v>N/A</v>
      </c>
      <c r="M16" s="88" t="str">
        <f>VLOOKUP(H16,[3]Hoja1!A$2:G$445,5,0)</f>
        <v>PVE BIomécanico, programa pausas activas, examenes periódicos, recomendaicones, control de posturas</v>
      </c>
      <c r="N16" s="65">
        <v>2</v>
      </c>
      <c r="O16" s="66">
        <v>2</v>
      </c>
      <c r="P16" s="66">
        <v>10</v>
      </c>
      <c r="Q16" s="59">
        <f t="shared" si="1"/>
        <v>4</v>
      </c>
      <c r="R16" s="59">
        <f t="shared" si="2"/>
        <v>40</v>
      </c>
      <c r="S16" s="67" t="str">
        <f t="shared" si="3"/>
        <v>B-4</v>
      </c>
      <c r="T16" s="68" t="str">
        <f t="shared" si="0"/>
        <v>III</v>
      </c>
      <c r="U16" s="69" t="str">
        <f t="shared" si="4"/>
        <v>Mejorable</v>
      </c>
      <c r="V16" s="118"/>
      <c r="W16" s="88" t="str">
        <f>VLOOKUP(H16,[3]Hoja1!A$2:G$445,6,0)</f>
        <v>Enfermedades musculoesqueleticas</v>
      </c>
      <c r="X16" s="65"/>
      <c r="Y16" s="65"/>
      <c r="Z16" s="65"/>
      <c r="AA16" s="105"/>
      <c r="AB16" s="88" t="str">
        <f>VLOOKUP(H16,[3]Hoja1!A$2:G$445,7,0)</f>
        <v>Prevención en lesiones osteomusculares, líderes de pausas activas</v>
      </c>
      <c r="AC16" s="65" t="s">
        <v>1204</v>
      </c>
      <c r="AD16" s="168"/>
    </row>
    <row r="17" spans="1:30" ht="51">
      <c r="A17" s="109"/>
      <c r="B17" s="109"/>
      <c r="C17" s="121"/>
      <c r="D17" s="168"/>
      <c r="E17" s="139"/>
      <c r="F17" s="139"/>
      <c r="G17" s="88" t="str">
        <f>VLOOKUP(H17,[3]Hoja1!A$1:G$445,2,0)</f>
        <v>Atropellamiento, Envestir</v>
      </c>
      <c r="H17" s="57" t="s">
        <v>1188</v>
      </c>
      <c r="I17" s="57" t="s">
        <v>1260</v>
      </c>
      <c r="J17" s="88" t="str">
        <f>VLOOKUP(H17,[3]Hoja1!A$2:G$445,3,0)</f>
        <v>Lesiones, pérdidas materiales, muerte</v>
      </c>
      <c r="K17" s="65"/>
      <c r="L17" s="88" t="str">
        <f>VLOOKUP(H17,[3]Hoja1!A$2:G$445,4,0)</f>
        <v>Inspecciones planeadas e inspecciones no planeadas, procedimientos de programas de seguridad y salud en el trabajo</v>
      </c>
      <c r="M17" s="88" t="str">
        <f>VLOOKUP(H17,[3]Hoja1!A$2:G$445,5,0)</f>
        <v>Programa de seguridad vial, señalización</v>
      </c>
      <c r="N17" s="65">
        <v>2</v>
      </c>
      <c r="O17" s="66">
        <v>3</v>
      </c>
      <c r="P17" s="66">
        <v>60</v>
      </c>
      <c r="Q17" s="59">
        <f t="shared" si="1"/>
        <v>6</v>
      </c>
      <c r="R17" s="59">
        <f t="shared" si="2"/>
        <v>360</v>
      </c>
      <c r="S17" s="67" t="str">
        <f t="shared" si="3"/>
        <v>M-6</v>
      </c>
      <c r="T17" s="68" t="str">
        <f t="shared" si="0"/>
        <v>II</v>
      </c>
      <c r="U17" s="69" t="str">
        <f t="shared" si="4"/>
        <v>No Aceptable o Aceptable Con Control Especifico</v>
      </c>
      <c r="V17" s="118"/>
      <c r="W17" s="88" t="str">
        <f>VLOOKUP(H17,[3]Hoja1!A$2:G$445,6,0)</f>
        <v>Muerte</v>
      </c>
      <c r="X17" s="65"/>
      <c r="Y17" s="65"/>
      <c r="Z17" s="65"/>
      <c r="AA17" s="105"/>
      <c r="AB17" s="88" t="str">
        <f>VLOOKUP(H17,[3]Hoja1!A$2:G$445,7,0)</f>
        <v>Seguridad vial y manejo defensivo, aseguramiento de áreas de trabajo</v>
      </c>
      <c r="AC17" s="65" t="s">
        <v>1205</v>
      </c>
      <c r="AD17" s="168"/>
    </row>
    <row r="18" spans="1:30" ht="40.5">
      <c r="A18" s="109"/>
      <c r="B18" s="109"/>
      <c r="C18" s="121"/>
      <c r="D18" s="168"/>
      <c r="E18" s="139"/>
      <c r="F18" s="139"/>
      <c r="G18" s="88" t="str">
        <f>VLOOKUP(H18,[3]Hoja1!A$1:G$445,2,0)</f>
        <v>Superficies de trabajo irregulares o deslizantes</v>
      </c>
      <c r="H18" s="57" t="s">
        <v>597</v>
      </c>
      <c r="I18" s="57" t="s">
        <v>1260</v>
      </c>
      <c r="J18" s="88" t="str">
        <f>VLOOKUP(H18,[3]Hoja1!A$2:G$445,3,0)</f>
        <v>Caidas del mismo nivel, fracturas, golpe con objetos, caídas de objetos, obstrucción de rutas de evacuación</v>
      </c>
      <c r="K18" s="65"/>
      <c r="L18" s="88" t="str">
        <f>VLOOKUP(H18,[3]Hoja1!A$2:G$445,4,0)</f>
        <v>N/A</v>
      </c>
      <c r="M18" s="88" t="str">
        <f>VLOOKUP(H18,[3]Hoja1!A$2:G$445,5,0)</f>
        <v>N/A</v>
      </c>
      <c r="N18" s="65">
        <v>2</v>
      </c>
      <c r="O18" s="66">
        <v>3</v>
      </c>
      <c r="P18" s="66">
        <v>25</v>
      </c>
      <c r="Q18" s="59">
        <f t="shared" si="1"/>
        <v>6</v>
      </c>
      <c r="R18" s="59">
        <f t="shared" si="2"/>
        <v>150</v>
      </c>
      <c r="S18" s="67" t="str">
        <f t="shared" si="3"/>
        <v>M-6</v>
      </c>
      <c r="T18" s="68" t="str">
        <f t="shared" si="0"/>
        <v>II</v>
      </c>
      <c r="U18" s="69" t="str">
        <f t="shared" si="4"/>
        <v>No Aceptable o Aceptable Con Control Especifico</v>
      </c>
      <c r="V18" s="118"/>
      <c r="W18" s="88" t="str">
        <f>VLOOKUP(H18,[3]Hoja1!A$2:G$445,6,0)</f>
        <v>Caídas de distinto nivel</v>
      </c>
      <c r="X18" s="65"/>
      <c r="Y18" s="65"/>
      <c r="Z18" s="65"/>
      <c r="AA18" s="105"/>
      <c r="AB18" s="88" t="str">
        <f>VLOOKUP(H18,[3]Hoja1!A$2:G$445,7,0)</f>
        <v>Pautas Básicas en orden y aseo en el lugar de trabajo, actos y condiciones inseguras</v>
      </c>
      <c r="AC18" s="65" t="s">
        <v>1206</v>
      </c>
      <c r="AD18" s="168"/>
    </row>
    <row r="19" spans="1:30" ht="89.25">
      <c r="A19" s="109"/>
      <c r="B19" s="109"/>
      <c r="C19" s="121"/>
      <c r="D19" s="168"/>
      <c r="E19" s="139"/>
      <c r="F19" s="139"/>
      <c r="G19" s="88" t="str">
        <f>VLOOKUP(H19,[3]Hoja1!A$1:G$445,2,0)</f>
        <v>MANTENIMIENTO DE PUENTE GRUAS, LIMPIEZA DE CANALES, MANTENIMIENTO DE INSTALACIONES LOCATIVAS, MANTENIMIENTO Y REPARACIÓN DE POZOS</v>
      </c>
      <c r="H19" s="57" t="s">
        <v>624</v>
      </c>
      <c r="I19" s="57" t="s">
        <v>1260</v>
      </c>
      <c r="J19" s="88" t="str">
        <f>VLOOKUP(H19,[3]Hoja1!A$2:G$445,3,0)</f>
        <v>LESIONES, FRACTURAS, MUERTE</v>
      </c>
      <c r="K19" s="65"/>
      <c r="L19" s="88" t="str">
        <f>VLOOKUP(H19,[3]Hoja1!A$2:G$445,4,0)</f>
        <v>Inspecciones planeadas e inspecciones no planeadas, procedimientos de programas de seguridad y salud en el trabajo</v>
      </c>
      <c r="M19" s="88" t="str">
        <f>VLOOKUP(H19,[3]Hoja1!A$2:G$445,5,0)</f>
        <v>EPP</v>
      </c>
      <c r="N19" s="65">
        <v>2</v>
      </c>
      <c r="O19" s="66">
        <v>2</v>
      </c>
      <c r="P19" s="66">
        <v>100</v>
      </c>
      <c r="Q19" s="59">
        <f t="shared" ref="Q19" si="5">N19*O19</f>
        <v>4</v>
      </c>
      <c r="R19" s="59">
        <f t="shared" ref="R19" si="6">P19*Q19</f>
        <v>400</v>
      </c>
      <c r="S19" s="67" t="str">
        <f t="shared" ref="S19" si="7">IF(Q19=40,"MA-40",IF(Q19=30,"MA-30",IF(Q19=20,"A-20",IF(Q19=10,"A-10",IF(Q19=24,"MA-24",IF(Q19=18,"A-18",IF(Q19=12,"A-12",IF(Q19=6,"M-6",IF(Q19=8,"M-8",IF(Q19=6,"M-6",IF(Q19=4,"B-4",IF(Q19=2,"B-2",))))))))))))</f>
        <v>B-4</v>
      </c>
      <c r="T19" s="68" t="str">
        <f t="shared" ref="T19" si="8">IF(R19&lt;=20,"IV",IF(R19&lt;=120,"III",IF(R19&lt;=500,"II",IF(R19&lt;=4000,"I"))))</f>
        <v>II</v>
      </c>
      <c r="U19" s="69" t="str">
        <f t="shared" ref="U19" si="9">IF(T19=0,"",IF(T19="IV","Aceptable",IF(T19="III","Mejorable",IF(T19="II","No Aceptable o Aceptable Con Control Especifico",IF(T19="I","No Aceptable","")))))</f>
        <v>No Aceptable o Aceptable Con Control Especifico</v>
      </c>
      <c r="V19" s="118"/>
      <c r="W19" s="88" t="str">
        <f>VLOOKUP(H19,[3]Hoja1!A$2:G$445,6,0)</f>
        <v>MUERTE</v>
      </c>
      <c r="X19" s="65"/>
      <c r="Y19" s="65"/>
      <c r="Z19" s="65"/>
      <c r="AA19" s="105"/>
      <c r="AB19" s="88" t="str">
        <f>VLOOKUP(H19,[3]Hoja1!A$2:G$445,7,0)</f>
        <v>CERTIFICACIÓN Y/O ENTRENAMIENTO EN TRABAJO SEGURO EN ALTURAS; DILGENCIAMIENTO DE PERMISO DE TRABAJO; USO Y MANEJO ADECUADO DE E.P.P.; ARME Y DESARME DE ANDAMIOS</v>
      </c>
      <c r="AC19" s="65"/>
      <c r="AD19" s="168"/>
    </row>
    <row r="20" spans="1:30" ht="63.75">
      <c r="A20" s="109"/>
      <c r="B20" s="109"/>
      <c r="C20" s="121"/>
      <c r="D20" s="168"/>
      <c r="E20" s="139"/>
      <c r="F20" s="139"/>
      <c r="G20" s="88" t="str">
        <f>VLOOKUP(H20,[3]Hoja1!A$1:G$445,2,0)</f>
        <v>Atraco, golpiza, atentados y secuestrados</v>
      </c>
      <c r="H20" s="57" t="s">
        <v>57</v>
      </c>
      <c r="I20" s="57" t="s">
        <v>1260</v>
      </c>
      <c r="J20" s="88" t="str">
        <f>VLOOKUP(H20,[3]Hoja1!A$2:G$445,3,0)</f>
        <v>Estrés, golpes, Secuestros</v>
      </c>
      <c r="K20" s="65"/>
      <c r="L20" s="88" t="str">
        <f>VLOOKUP(H20,[3]Hoja1!A$2:G$445,4,0)</f>
        <v>Inspecciones planeadas e inspecciones no planeadas, procedimientos de programas de seguridad y salud en el trabajo</v>
      </c>
      <c r="M20" s="88" t="str">
        <f>VLOOKUP(H20,[3]Hoja1!A$2:G$445,5,0)</f>
        <v xml:space="preserve">Uniformes Corporativos, Caquetas corporativas, Carnetización
</v>
      </c>
      <c r="N20" s="65">
        <v>2</v>
      </c>
      <c r="O20" s="66">
        <v>3</v>
      </c>
      <c r="P20" s="66">
        <v>60</v>
      </c>
      <c r="Q20" s="59">
        <f t="shared" si="1"/>
        <v>6</v>
      </c>
      <c r="R20" s="59">
        <f t="shared" si="2"/>
        <v>360</v>
      </c>
      <c r="S20" s="67" t="str">
        <f t="shared" si="3"/>
        <v>M-6</v>
      </c>
      <c r="T20" s="68" t="str">
        <f t="shared" si="0"/>
        <v>II</v>
      </c>
      <c r="U20" s="69" t="str">
        <f t="shared" si="4"/>
        <v>No Aceptable o Aceptable Con Control Especifico</v>
      </c>
      <c r="V20" s="118"/>
      <c r="W20" s="88" t="str">
        <f>VLOOKUP(H20,[3]Hoja1!A$2:G$445,6,0)</f>
        <v>Secuestros</v>
      </c>
      <c r="X20" s="65"/>
      <c r="Y20" s="65"/>
      <c r="Z20" s="65"/>
      <c r="AA20" s="105"/>
      <c r="AB20" s="88" t="str">
        <f>VLOOKUP(H20,[3]Hoja1!A$2:G$445,7,0)</f>
        <v>N/A</v>
      </c>
      <c r="AC20" s="65" t="s">
        <v>1207</v>
      </c>
      <c r="AD20" s="168"/>
    </row>
    <row r="21" spans="1:30" ht="51.75" thickBot="1">
      <c r="A21" s="109"/>
      <c r="B21" s="109"/>
      <c r="C21" s="185"/>
      <c r="D21" s="179"/>
      <c r="E21" s="180"/>
      <c r="F21" s="180"/>
      <c r="G21" s="88" t="str">
        <f>VLOOKUP(H21,[3]Hoja1!A$1:G$445,2,0)</f>
        <v>SISMOS, INCENDIOS, INUNDACIONES, TERREMOTOS, VENDAVALES, DERRUMBE</v>
      </c>
      <c r="H21" s="57" t="s">
        <v>62</v>
      </c>
      <c r="I21" s="57" t="s">
        <v>1263</v>
      </c>
      <c r="J21" s="88" t="str">
        <f>VLOOKUP(H21,[3]Hoja1!A$2:G$445,3,0)</f>
        <v>SISMOS, INCENDIOS, INUNDACIONES, TERREMOTOS, VENDAVALES</v>
      </c>
      <c r="K21" s="65"/>
      <c r="L21" s="88" t="str">
        <f>VLOOKUP(H21,[3]Hoja1!A$2:G$445,4,0)</f>
        <v>Inspecciones planeadas e inspecciones no planeadas, procedimientos de programas de seguridad y salud en el trabajo</v>
      </c>
      <c r="M21" s="88" t="str">
        <f>VLOOKUP(H21,[3]Hoja1!A$2:G$445,5,0)</f>
        <v>BRIGADAS DE EMERGENCIAS</v>
      </c>
      <c r="N21" s="65">
        <v>2</v>
      </c>
      <c r="O21" s="66">
        <v>1</v>
      </c>
      <c r="P21" s="66">
        <v>100</v>
      </c>
      <c r="Q21" s="59">
        <f t="shared" si="1"/>
        <v>2</v>
      </c>
      <c r="R21" s="59">
        <f t="shared" si="2"/>
        <v>200</v>
      </c>
      <c r="S21" s="67" t="str">
        <f t="shared" si="3"/>
        <v>B-2</v>
      </c>
      <c r="T21" s="68" t="str">
        <f t="shared" si="0"/>
        <v>II</v>
      </c>
      <c r="U21" s="69" t="str">
        <f t="shared" si="4"/>
        <v>No Aceptable o Aceptable Con Control Especifico</v>
      </c>
      <c r="V21" s="119"/>
      <c r="W21" s="88" t="str">
        <f>VLOOKUP(H21,[3]Hoja1!A$2:G$445,6,0)</f>
        <v>MUERTE</v>
      </c>
      <c r="X21" s="65"/>
      <c r="Y21" s="65"/>
      <c r="Z21" s="65"/>
      <c r="AA21" s="105"/>
      <c r="AB21" s="88" t="str">
        <f>VLOOKUP(H21,[3]Hoja1!A$2:G$445,7,0)</f>
        <v>ENTRENAMIENTO DE LA BRIGADA; DIVULGACIÓN DE PLAN DE EMERGENCIA</v>
      </c>
      <c r="AC21" s="65" t="s">
        <v>1208</v>
      </c>
      <c r="AD21" s="199"/>
    </row>
    <row r="22" spans="1:30" ht="51">
      <c r="A22" s="109"/>
      <c r="B22" s="109"/>
      <c r="C22" s="131" t="s">
        <v>1186</v>
      </c>
      <c r="D22" s="133" t="s">
        <v>1185</v>
      </c>
      <c r="E22" s="136" t="s">
        <v>1018</v>
      </c>
      <c r="F22" s="136" t="s">
        <v>1199</v>
      </c>
      <c r="G22" s="86" t="str">
        <f>VLOOKUP(H22,[3]Hoja1!A$1:G$445,2,0)</f>
        <v>Virus</v>
      </c>
      <c r="H22" s="26" t="s">
        <v>120</v>
      </c>
      <c r="I22" s="26" t="s">
        <v>1252</v>
      </c>
      <c r="J22" s="86" t="str">
        <f>VLOOKUP(H22,[3]Hoja1!A$2:G$445,3,0)</f>
        <v>Infecciones Virales</v>
      </c>
      <c r="K22" s="18"/>
      <c r="L22" s="86" t="str">
        <f>VLOOKUP(H22,[3]Hoja1!A$2:G$445,4,0)</f>
        <v>Inspecciones planeadas e inspecciones no planeadas, procedimientos de programas de seguridad y salud en el trabajo</v>
      </c>
      <c r="M22" s="86" t="str">
        <f>VLOOKUP(H22,[3]Hoja1!A$2:G$445,5,0)</f>
        <v>Programa de vacunación, bota pantalon, overol, guantes, tapabocas, mascarillas con filtos</v>
      </c>
      <c r="N22" s="85">
        <v>2</v>
      </c>
      <c r="O22" s="27">
        <v>3</v>
      </c>
      <c r="P22" s="27">
        <v>10</v>
      </c>
      <c r="Q22" s="27">
        <f t="shared" si="1"/>
        <v>6</v>
      </c>
      <c r="R22" s="27">
        <f t="shared" si="2"/>
        <v>60</v>
      </c>
      <c r="S22" s="33" t="str">
        <f t="shared" si="3"/>
        <v>M-6</v>
      </c>
      <c r="T22" s="34" t="str">
        <f t="shared" si="0"/>
        <v>III</v>
      </c>
      <c r="U22" s="35" t="str">
        <f t="shared" si="4"/>
        <v>Mejorable</v>
      </c>
      <c r="V22" s="111">
        <v>3</v>
      </c>
      <c r="W22" s="86" t="str">
        <f>VLOOKUP(H22,[3]Hoja1!A$2:G$445,6,0)</f>
        <v xml:space="preserve">Enfermedades Infectocontagiosas
</v>
      </c>
      <c r="X22" s="18"/>
      <c r="Y22" s="18"/>
      <c r="Z22" s="18"/>
      <c r="AA22" s="17"/>
      <c r="AB22" s="86" t="str">
        <f>VLOOKUP(H22,[3]Hoja1!A$2:G$445,7,0)</f>
        <v xml:space="preserve">Riesgo Biológico, Autocuidado y/o Uso y manejo adecuado de E.P.P.
</v>
      </c>
      <c r="AC22" s="85" t="s">
        <v>1233</v>
      </c>
      <c r="AD22" s="114" t="s">
        <v>1201</v>
      </c>
    </row>
    <row r="23" spans="1:30" ht="51">
      <c r="A23" s="109"/>
      <c r="B23" s="109"/>
      <c r="C23" s="115"/>
      <c r="D23" s="134"/>
      <c r="E23" s="137"/>
      <c r="F23" s="137"/>
      <c r="G23" s="86" t="str">
        <f>VLOOKUP(H23,[3]Hoja1!A$1:G$445,2,0)</f>
        <v>INFRAROJA, ULTRAVIOLETA, VISIBLE, RADIOFRECUENCIA, MICROONDAS, LASER</v>
      </c>
      <c r="H23" s="26" t="s">
        <v>67</v>
      </c>
      <c r="I23" s="26" t="s">
        <v>1254</v>
      </c>
      <c r="J23" s="86" t="str">
        <f>VLOOKUP(H23,[3]Hoja1!A$2:G$445,3,0)</f>
        <v>CÁNCER, LESIONES DÉRMICAS Y OCULARES</v>
      </c>
      <c r="K23" s="18"/>
      <c r="L23" s="86" t="str">
        <f>VLOOKUP(H23,[3]Hoja1!A$2:G$445,4,0)</f>
        <v>Inspecciones planeadas e inspecciones no planeadas, procedimientos de programas de seguridad y salud en el trabajo</v>
      </c>
      <c r="M23" s="86" t="str">
        <f>VLOOKUP(H23,[3]Hoja1!A$2:G$445,5,0)</f>
        <v>PROGRAMA BLOQUEADOR SOLAR</v>
      </c>
      <c r="N23" s="18">
        <v>2</v>
      </c>
      <c r="O23" s="19">
        <v>3</v>
      </c>
      <c r="P23" s="19">
        <v>10</v>
      </c>
      <c r="Q23" s="27">
        <f t="shared" si="1"/>
        <v>6</v>
      </c>
      <c r="R23" s="27">
        <f t="shared" si="2"/>
        <v>60</v>
      </c>
      <c r="S23" s="33" t="str">
        <f t="shared" si="3"/>
        <v>M-6</v>
      </c>
      <c r="T23" s="34" t="str">
        <f t="shared" si="0"/>
        <v>III</v>
      </c>
      <c r="U23" s="35" t="str">
        <f t="shared" si="4"/>
        <v>Mejorable</v>
      </c>
      <c r="V23" s="112"/>
      <c r="W23" s="86" t="str">
        <f>VLOOKUP(H23,[3]Hoja1!A$2:G$445,6,0)</f>
        <v>CÁNCER</v>
      </c>
      <c r="X23" s="18"/>
      <c r="Y23" s="18"/>
      <c r="Z23" s="18"/>
      <c r="AA23" s="17"/>
      <c r="AB23" s="86" t="str">
        <f>VLOOKUP(H23,[3]Hoja1!A$2:G$445,7,0)</f>
        <v>N/A</v>
      </c>
      <c r="AC23" s="18" t="s">
        <v>1202</v>
      </c>
      <c r="AD23" s="115"/>
    </row>
    <row r="24" spans="1:30" ht="63.75">
      <c r="A24" s="109"/>
      <c r="B24" s="109"/>
      <c r="C24" s="115"/>
      <c r="D24" s="134"/>
      <c r="E24" s="137"/>
      <c r="F24" s="137"/>
      <c r="G24" s="86" t="str">
        <f>VLOOKUP(H24,[3]Hoja1!A$1:G$445,2,0)</f>
        <v>NATURALEZA DE LA TAREA</v>
      </c>
      <c r="H24" s="26" t="s">
        <v>76</v>
      </c>
      <c r="I24" s="26" t="s">
        <v>1256</v>
      </c>
      <c r="J24" s="86" t="str">
        <f>VLOOKUP(H24,[3]Hoja1!A$2:G$445,3,0)</f>
        <v>ESTRÉS,  TRANSTORNOS DEL SUEÑO</v>
      </c>
      <c r="K24" s="18"/>
      <c r="L24" s="86" t="str">
        <f>VLOOKUP(H24,[3]Hoja1!A$2:G$445,4,0)</f>
        <v>N/A</v>
      </c>
      <c r="M24" s="86" t="str">
        <f>VLOOKUP(H24,[3]Hoja1!A$2:G$445,5,0)</f>
        <v>PVE PSICOSOCIAL</v>
      </c>
      <c r="N24" s="18">
        <v>2</v>
      </c>
      <c r="O24" s="19">
        <v>3</v>
      </c>
      <c r="P24" s="19">
        <v>10</v>
      </c>
      <c r="Q24" s="27">
        <f t="shared" si="1"/>
        <v>6</v>
      </c>
      <c r="R24" s="27">
        <f t="shared" si="2"/>
        <v>60</v>
      </c>
      <c r="S24" s="33" t="str">
        <f t="shared" si="3"/>
        <v>M-6</v>
      </c>
      <c r="T24" s="34" t="str">
        <f t="shared" si="0"/>
        <v>III</v>
      </c>
      <c r="U24" s="35" t="str">
        <f t="shared" si="4"/>
        <v>Mejorable</v>
      </c>
      <c r="V24" s="112"/>
      <c r="W24" s="86" t="str">
        <f>VLOOKUP(H24,[3]Hoja1!A$2:G$445,6,0)</f>
        <v>ESTRÉS</v>
      </c>
      <c r="X24" s="18"/>
      <c r="Y24" s="18"/>
      <c r="Z24" s="18"/>
      <c r="AA24" s="17"/>
      <c r="AB24" s="86" t="str">
        <f>VLOOKUP(H24,[3]Hoja1!A$2:G$445,7,0)</f>
        <v>N/A</v>
      </c>
      <c r="AC24" s="18" t="s">
        <v>1203</v>
      </c>
      <c r="AD24" s="115"/>
    </row>
    <row r="25" spans="1:30" ht="51">
      <c r="A25" s="109"/>
      <c r="B25" s="109"/>
      <c r="C25" s="115"/>
      <c r="D25" s="134"/>
      <c r="E25" s="137"/>
      <c r="F25" s="137"/>
      <c r="G25" s="86" t="str">
        <f>VLOOKUP(H25,[3]Hoja1!A$1:G$445,2,0)</f>
        <v>MATERIAL PARTICULADO</v>
      </c>
      <c r="H25" s="26" t="s">
        <v>269</v>
      </c>
      <c r="I25" s="26" t="s">
        <v>1255</v>
      </c>
      <c r="J25" s="86" t="str">
        <f>VLOOKUP(H25,[3]Hoja1!A$2:G$445,3,0)</f>
        <v>NEUMOCONIOSIS, BRONQUITIS, ASMA, SILICOSIS</v>
      </c>
      <c r="K25" s="18"/>
      <c r="L25" s="86" t="str">
        <f>VLOOKUP(H25,[3]Hoja1!A$2:G$445,4,0)</f>
        <v>Inspecciones planeadas e inspecciones no planeadas, procedimientos de programas de seguridad y salud en el trabajo</v>
      </c>
      <c r="M25" s="86" t="str">
        <f>VLOOKUP(H25,[3]Hoja1!A$2:G$445,5,0)</f>
        <v>EPP MASCARILLAS Y FILTROS</v>
      </c>
      <c r="N25" s="85">
        <v>2</v>
      </c>
      <c r="O25" s="27">
        <v>3</v>
      </c>
      <c r="P25" s="27">
        <v>25</v>
      </c>
      <c r="Q25" s="27">
        <f>N25*O25</f>
        <v>6</v>
      </c>
      <c r="R25" s="27">
        <f>P25*Q25</f>
        <v>150</v>
      </c>
      <c r="S25" s="33" t="str">
        <f>IF(Q25=40,"MA-40",IF(Q25=30,"MA-30",IF(Q25=20,"A-20",IF(Q25=10,"A-10",IF(Q25=24,"MA-24",IF(Q25=18,"A-18",IF(Q25=12,"A-12",IF(Q25=6,"M-6",IF(Q25=8,"M-8",IF(Q25=6,"M-6",IF(Q25=4,"B-4",IF(Q25=2,"B-2",))))))))))))</f>
        <v>M-6</v>
      </c>
      <c r="T25" s="34" t="str">
        <f>IF(R25&lt;=20,"IV",IF(R25&lt;=120,"III",IF(R25&lt;=500,"II",IF(R25&lt;=4000,"I"))))</f>
        <v>II</v>
      </c>
      <c r="U25" s="35" t="str">
        <f>IF(T25=0,"",IF(T25="IV","Aceptable",IF(T25="III","Mejorable",IF(T25="II","No Aceptable o Aceptable Con Control Especifico",IF(T25="I","No Aceptable","")))))</f>
        <v>No Aceptable o Aceptable Con Control Especifico</v>
      </c>
      <c r="V25" s="112"/>
      <c r="W25" s="86" t="str">
        <f>VLOOKUP(H25,[3]Hoja1!A$2:G$445,6,0)</f>
        <v>NEUMOCONIOSIS</v>
      </c>
      <c r="X25" s="18"/>
      <c r="Y25" s="18"/>
      <c r="Z25" s="18"/>
      <c r="AA25" s="17"/>
      <c r="AB25" s="86" t="str">
        <f>VLOOKUP(H25,[3]Hoja1!A$2:G$445,7,0)</f>
        <v>USO Y MANEJO DE LOS EPP</v>
      </c>
      <c r="AC25" s="85" t="s">
        <v>1238</v>
      </c>
      <c r="AD25" s="115"/>
    </row>
    <row r="26" spans="1:30" ht="51">
      <c r="A26" s="109"/>
      <c r="B26" s="109"/>
      <c r="C26" s="115"/>
      <c r="D26" s="134"/>
      <c r="E26" s="137"/>
      <c r="F26" s="137"/>
      <c r="G26" s="86" t="str">
        <f>VLOOKUP(H26,[3]Hoja1!A$1:G$445,2,0)</f>
        <v>Forzadas, Prolongadas</v>
      </c>
      <c r="H26" s="26" t="s">
        <v>40</v>
      </c>
      <c r="I26" s="26" t="s">
        <v>1257</v>
      </c>
      <c r="J26" s="86" t="str">
        <f>VLOOKUP(H26,[3]Hoja1!A$2:G$445,3,0)</f>
        <v xml:space="preserve">Lesiones osteomusculares, lesiones osteoarticulares
</v>
      </c>
      <c r="K26" s="18"/>
      <c r="L26" s="86" t="str">
        <f>VLOOKUP(H26,[3]Hoja1!A$2:G$445,4,0)</f>
        <v>Inspecciones planeadas e inspecciones no planeadas, procedimientos de programas de seguridad y salud en el trabajo</v>
      </c>
      <c r="M26" s="86" t="str">
        <f>VLOOKUP(H26,[3]Hoja1!A$2:G$445,5,0)</f>
        <v>PVE Biomecánico, programa pausas activas, exámenes periódicos, recomendaciones, control de posturas</v>
      </c>
      <c r="N26" s="18">
        <v>2</v>
      </c>
      <c r="O26" s="19">
        <v>3</v>
      </c>
      <c r="P26" s="19">
        <v>25</v>
      </c>
      <c r="Q26" s="27">
        <f t="shared" si="1"/>
        <v>6</v>
      </c>
      <c r="R26" s="27">
        <f t="shared" si="2"/>
        <v>150</v>
      </c>
      <c r="S26" s="33" t="str">
        <f t="shared" si="3"/>
        <v>M-6</v>
      </c>
      <c r="T26" s="34" t="str">
        <f t="shared" si="0"/>
        <v>II</v>
      </c>
      <c r="U26" s="35" t="str">
        <f t="shared" si="4"/>
        <v>No Aceptable o Aceptable Con Control Especifico</v>
      </c>
      <c r="V26" s="112"/>
      <c r="W26" s="86" t="str">
        <f>VLOOKUP(H26,[3]Hoja1!A$2:G$445,6,0)</f>
        <v>Enfermedades Osteomusculares</v>
      </c>
      <c r="X26" s="18"/>
      <c r="Y26" s="18"/>
      <c r="Z26" s="18"/>
      <c r="AA26" s="17"/>
      <c r="AB26" s="86" t="str">
        <f>VLOOKUP(H26,[3]Hoja1!A$2:G$445,7,0)</f>
        <v>Prevención en lesiones osteomusculares, líderes de pausas activas</v>
      </c>
      <c r="AC26" s="18" t="s">
        <v>1204</v>
      </c>
      <c r="AD26" s="115"/>
    </row>
    <row r="27" spans="1:30" ht="51">
      <c r="A27" s="109"/>
      <c r="B27" s="109"/>
      <c r="C27" s="115"/>
      <c r="D27" s="134"/>
      <c r="E27" s="137"/>
      <c r="F27" s="137"/>
      <c r="G27" s="86" t="str">
        <f>VLOOKUP(H27,[3]Hoja1!A$1:G$445,2,0)</f>
        <v>Movimientos repetitivos, Miembros Superiores</v>
      </c>
      <c r="H27" s="26" t="s">
        <v>47</v>
      </c>
      <c r="I27" s="26" t="s">
        <v>1257</v>
      </c>
      <c r="J27" s="86" t="str">
        <f>VLOOKUP(H27,[3]Hoja1!A$2:G$445,3,0)</f>
        <v>Lesiones Musculoesqueléticas</v>
      </c>
      <c r="K27" s="18"/>
      <c r="L27" s="86" t="str">
        <f>VLOOKUP(H27,[3]Hoja1!A$2:G$445,4,0)</f>
        <v>N/A</v>
      </c>
      <c r="M27" s="86" t="str">
        <f>VLOOKUP(H27,[3]Hoja1!A$2:G$445,5,0)</f>
        <v>PVE BIomécanico, programa pausas activas, examenes periódicos, recomendaicones, control de posturas</v>
      </c>
      <c r="N27" s="18">
        <v>2</v>
      </c>
      <c r="O27" s="19">
        <v>3</v>
      </c>
      <c r="P27" s="19">
        <v>10</v>
      </c>
      <c r="Q27" s="27">
        <f t="shared" si="1"/>
        <v>6</v>
      </c>
      <c r="R27" s="27">
        <f t="shared" si="2"/>
        <v>60</v>
      </c>
      <c r="S27" s="33" t="str">
        <f t="shared" si="3"/>
        <v>M-6</v>
      </c>
      <c r="T27" s="34" t="str">
        <f t="shared" si="0"/>
        <v>III</v>
      </c>
      <c r="U27" s="35" t="str">
        <f t="shared" si="4"/>
        <v>Mejorable</v>
      </c>
      <c r="V27" s="112"/>
      <c r="W27" s="86" t="str">
        <f>VLOOKUP(H27,[3]Hoja1!A$2:G$445,6,0)</f>
        <v>Enfermedades musculoesqueleticas</v>
      </c>
      <c r="X27" s="18"/>
      <c r="Y27" s="18"/>
      <c r="Z27" s="18"/>
      <c r="AA27" s="17"/>
      <c r="AB27" s="86" t="str">
        <f>VLOOKUP(H27,[3]Hoja1!A$2:G$445,7,0)</f>
        <v>Prevención en lesiones osteomusculares, líderes de pausas activas</v>
      </c>
      <c r="AC27" s="18" t="s">
        <v>1204</v>
      </c>
      <c r="AD27" s="115"/>
    </row>
    <row r="28" spans="1:30" ht="51">
      <c r="A28" s="109"/>
      <c r="B28" s="109"/>
      <c r="C28" s="115"/>
      <c r="D28" s="134"/>
      <c r="E28" s="137"/>
      <c r="F28" s="137"/>
      <c r="G28" s="86" t="str">
        <f>VLOOKUP(H28,[3]Hoja1!A$1:G$445,2,0)</f>
        <v>Atropellamiento, Envestir</v>
      </c>
      <c r="H28" s="26" t="s">
        <v>1188</v>
      </c>
      <c r="I28" s="26" t="s">
        <v>1260</v>
      </c>
      <c r="J28" s="86" t="str">
        <f>VLOOKUP(H28,[3]Hoja1!A$2:G$445,3,0)</f>
        <v>Lesiones, pérdidas materiales, muerte</v>
      </c>
      <c r="K28" s="18"/>
      <c r="L28" s="86" t="str">
        <f>VLOOKUP(H28,[3]Hoja1!A$2:G$445,4,0)</f>
        <v>Inspecciones planeadas e inspecciones no planeadas, procedimientos de programas de seguridad y salud en el trabajo</v>
      </c>
      <c r="M28" s="86" t="str">
        <f>VLOOKUP(H28,[3]Hoja1!A$2:G$445,5,0)</f>
        <v>Programa de seguridad vial, señalización</v>
      </c>
      <c r="N28" s="18">
        <v>2</v>
      </c>
      <c r="O28" s="19">
        <v>3</v>
      </c>
      <c r="P28" s="19">
        <v>60</v>
      </c>
      <c r="Q28" s="27">
        <f t="shared" si="1"/>
        <v>6</v>
      </c>
      <c r="R28" s="27">
        <f t="shared" si="2"/>
        <v>360</v>
      </c>
      <c r="S28" s="33" t="str">
        <f t="shared" si="3"/>
        <v>M-6</v>
      </c>
      <c r="T28" s="34" t="str">
        <f t="shared" si="0"/>
        <v>II</v>
      </c>
      <c r="U28" s="35" t="str">
        <f t="shared" si="4"/>
        <v>No Aceptable o Aceptable Con Control Especifico</v>
      </c>
      <c r="V28" s="112"/>
      <c r="W28" s="86" t="str">
        <f>VLOOKUP(H28,[3]Hoja1!A$2:G$445,6,0)</f>
        <v>Muerte</v>
      </c>
      <c r="X28" s="18"/>
      <c r="Y28" s="18"/>
      <c r="Z28" s="18"/>
      <c r="AA28" s="17"/>
      <c r="AB28" s="86" t="str">
        <f>VLOOKUP(H28,[3]Hoja1!A$2:G$445,7,0)</f>
        <v>Seguridad vial y manejo defensivo, aseguramiento de áreas de trabajo</v>
      </c>
      <c r="AC28" s="18" t="s">
        <v>1205</v>
      </c>
      <c r="AD28" s="115"/>
    </row>
    <row r="29" spans="1:30" ht="40.5">
      <c r="A29" s="109"/>
      <c r="B29" s="109"/>
      <c r="C29" s="115"/>
      <c r="D29" s="134"/>
      <c r="E29" s="137"/>
      <c r="F29" s="137"/>
      <c r="G29" s="86" t="str">
        <f>VLOOKUP(H29,[3]Hoja1!A$1:G$445,2,0)</f>
        <v>Superficies de trabajo irregulares o deslizantes</v>
      </c>
      <c r="H29" s="26" t="s">
        <v>597</v>
      </c>
      <c r="I29" s="26" t="s">
        <v>1260</v>
      </c>
      <c r="J29" s="86" t="str">
        <f>VLOOKUP(H29,[3]Hoja1!A$2:G$445,3,0)</f>
        <v>Caidas del mismo nivel, fracturas, golpe con objetos, caídas de objetos, obstrucción de rutas de evacuación</v>
      </c>
      <c r="K29" s="18"/>
      <c r="L29" s="86" t="str">
        <f>VLOOKUP(H29,[3]Hoja1!A$2:G$445,4,0)</f>
        <v>N/A</v>
      </c>
      <c r="M29" s="86" t="str">
        <f>VLOOKUP(H29,[3]Hoja1!A$2:G$445,5,0)</f>
        <v>N/A</v>
      </c>
      <c r="N29" s="18">
        <v>2</v>
      </c>
      <c r="O29" s="19">
        <v>3</v>
      </c>
      <c r="P29" s="19">
        <v>25</v>
      </c>
      <c r="Q29" s="27">
        <f t="shared" si="1"/>
        <v>6</v>
      </c>
      <c r="R29" s="27">
        <f t="shared" si="2"/>
        <v>150</v>
      </c>
      <c r="S29" s="33" t="str">
        <f t="shared" si="3"/>
        <v>M-6</v>
      </c>
      <c r="T29" s="34" t="str">
        <f t="shared" si="0"/>
        <v>II</v>
      </c>
      <c r="U29" s="35" t="str">
        <f t="shared" si="4"/>
        <v>No Aceptable o Aceptable Con Control Especifico</v>
      </c>
      <c r="V29" s="112"/>
      <c r="W29" s="86" t="str">
        <f>VLOOKUP(H29,[3]Hoja1!A$2:G$445,6,0)</f>
        <v>Caídas de distinto nivel</v>
      </c>
      <c r="X29" s="18"/>
      <c r="Y29" s="18"/>
      <c r="Z29" s="18"/>
      <c r="AA29" s="17"/>
      <c r="AB29" s="86" t="str">
        <f>VLOOKUP(H29,[3]Hoja1!A$2:G$445,7,0)</f>
        <v>Pautas Básicas en orden y aseo en el lugar de trabajo, actos y condiciones inseguras</v>
      </c>
      <c r="AC29" s="18"/>
      <c r="AD29" s="115"/>
    </row>
    <row r="30" spans="1:30" ht="63.75">
      <c r="A30" s="109"/>
      <c r="B30" s="109"/>
      <c r="C30" s="115"/>
      <c r="D30" s="134"/>
      <c r="E30" s="137"/>
      <c r="F30" s="137"/>
      <c r="G30" s="86" t="str">
        <f>VLOOKUP(H30,[3]Hoja1!A$1:G$445,2,0)</f>
        <v>Herramientas Manuales</v>
      </c>
      <c r="H30" s="26" t="s">
        <v>606</v>
      </c>
      <c r="I30" s="26" t="s">
        <v>1260</v>
      </c>
      <c r="J30" s="86" t="str">
        <f>VLOOKUP(H30,[3]Hoja1!A$2:G$445,3,0)</f>
        <v>Quemaduras, contusiones y lesiones</v>
      </c>
      <c r="K30" s="18"/>
      <c r="L30" s="86" t="str">
        <f>VLOOKUP(H30,[3]Hoja1!A$2:G$445,4,0)</f>
        <v>Inspecciones planeadas e inspecciones no planeadas, procedimientos de programas de seguridad y salud en el trabajo</v>
      </c>
      <c r="M30" s="86" t="str">
        <f>VLOOKUP(H30,[3]Hoja1!A$2:G$445,5,0)</f>
        <v>E.P.P.</v>
      </c>
      <c r="N30" s="18">
        <v>2</v>
      </c>
      <c r="O30" s="19">
        <v>3</v>
      </c>
      <c r="P30" s="19">
        <v>25</v>
      </c>
      <c r="Q30" s="27">
        <f>N30*O30</f>
        <v>6</v>
      </c>
      <c r="R30" s="27">
        <f>P30*Q30</f>
        <v>150</v>
      </c>
      <c r="S30" s="33" t="str">
        <f>IF(Q30=40,"MA-40",IF(Q30=30,"MA-30",IF(Q30=20,"A-20",IF(Q30=10,"A-10",IF(Q30=24,"MA-24",IF(Q30=18,"A-18",IF(Q30=12,"A-12",IF(Q30=6,"M-6",IF(Q30=8,"M-8",IF(Q30=6,"M-6",IF(Q30=4,"B-4",IF(Q30=2,"B-2",))))))))))))</f>
        <v>M-6</v>
      </c>
      <c r="T30" s="34" t="str">
        <f>IF(R30&lt;=20,"IV",IF(R30&lt;=120,"III",IF(R30&lt;=500,"II",IF(R30&lt;=4000,"I"))))</f>
        <v>II</v>
      </c>
      <c r="U30" s="35" t="str">
        <f>IF(T30=0,"",IF(T30="IV","Aceptable",IF(T30="III","Mejorable",IF(T30="II","No Aceptable o Aceptable Con Control Especifico",IF(T30="I","No Aceptable","")))))</f>
        <v>No Aceptable o Aceptable Con Control Especifico</v>
      </c>
      <c r="V30" s="112"/>
      <c r="W30" s="86" t="str">
        <f>VLOOKUP(H30,[3]Hoja1!A$2:G$445,6,0)</f>
        <v>Amputación</v>
      </c>
      <c r="X30" s="18"/>
      <c r="Y30" s="18"/>
      <c r="Z30" s="18"/>
      <c r="AA30" s="17"/>
      <c r="AB30" s="86" t="str">
        <f>VLOOKUP(H30,[3]Hoja1!A$2:G$445,7,0)</f>
        <v xml:space="preserve">
Uso y manejo adecuado de E.P.P., uso y manejo adecuado de herramientas manuales y/o máqinas y equipos</v>
      </c>
      <c r="AC30" s="18" t="s">
        <v>1225</v>
      </c>
      <c r="AD30" s="115"/>
    </row>
    <row r="31" spans="1:30" ht="89.25">
      <c r="A31" s="109"/>
      <c r="B31" s="109"/>
      <c r="C31" s="115"/>
      <c r="D31" s="134"/>
      <c r="E31" s="137"/>
      <c r="F31" s="137"/>
      <c r="G31" s="86" t="str">
        <f>VLOOKUP(H31,[3]Hoja1!A$1:G$445,2,0)</f>
        <v>MANTENIMIENTO DE PUENTE GRUAS, LIMPIEZA DE CANALES, MANTENIMIENTO DE INSTALACIONES LOCATIVAS, MANTENIMIENTO Y REPARACIÓN DE POZOS</v>
      </c>
      <c r="H31" s="26" t="s">
        <v>624</v>
      </c>
      <c r="I31" s="26" t="s">
        <v>1260</v>
      </c>
      <c r="J31" s="86" t="str">
        <f>VLOOKUP(H31,[3]Hoja1!A$2:G$445,3,0)</f>
        <v>LESIONES, FRACTURAS, MUERTE</v>
      </c>
      <c r="K31" s="18"/>
      <c r="L31" s="86" t="str">
        <f>VLOOKUP(H31,[3]Hoja1!A$2:G$445,4,0)</f>
        <v>Inspecciones planeadas e inspecciones no planeadas, procedimientos de programas de seguridad y salud en el trabajo</v>
      </c>
      <c r="M31" s="86" t="str">
        <f>VLOOKUP(H31,[3]Hoja1!A$2:G$445,5,0)</f>
        <v>EPP</v>
      </c>
      <c r="N31" s="18">
        <v>2</v>
      </c>
      <c r="O31" s="19">
        <v>2</v>
      </c>
      <c r="P31" s="19">
        <v>100</v>
      </c>
      <c r="Q31" s="27">
        <f t="shared" ref="Q31" si="10">N31*O31</f>
        <v>4</v>
      </c>
      <c r="R31" s="27">
        <f t="shared" ref="R31" si="11">P31*Q31</f>
        <v>400</v>
      </c>
      <c r="S31" s="33" t="str">
        <f t="shared" ref="S31" si="12">IF(Q31=40,"MA-40",IF(Q31=30,"MA-30",IF(Q31=20,"A-20",IF(Q31=10,"A-10",IF(Q31=24,"MA-24",IF(Q31=18,"A-18",IF(Q31=12,"A-12",IF(Q31=6,"M-6",IF(Q31=8,"M-8",IF(Q31=6,"M-6",IF(Q31=4,"B-4",IF(Q31=2,"B-2",))))))))))))</f>
        <v>B-4</v>
      </c>
      <c r="T31" s="34" t="str">
        <f t="shared" ref="T31" si="13">IF(R31&lt;=20,"IV",IF(R31&lt;=120,"III",IF(R31&lt;=500,"II",IF(R31&lt;=4000,"I"))))</f>
        <v>II</v>
      </c>
      <c r="U31" s="35" t="str">
        <f t="shared" ref="U31" si="14">IF(T31=0,"",IF(T31="IV","Aceptable",IF(T31="III","Mejorable",IF(T31="II","No Aceptable o Aceptable Con Control Especifico",IF(T31="I","No Aceptable","")))))</f>
        <v>No Aceptable o Aceptable Con Control Especifico</v>
      </c>
      <c r="V31" s="112"/>
      <c r="W31" s="86" t="str">
        <f>VLOOKUP(H31,[3]Hoja1!A$2:G$445,6,0)</f>
        <v>MUERTE</v>
      </c>
      <c r="X31" s="18"/>
      <c r="Y31" s="18"/>
      <c r="Z31" s="18"/>
      <c r="AA31" s="17"/>
      <c r="AB31" s="86" t="str">
        <f>VLOOKUP(H31,[3]Hoja1!A$2:G$445,7,0)</f>
        <v>CERTIFICACIÓN Y/O ENTRENAMIENTO EN TRABAJO SEGURO EN ALTURAS; DILGENCIAMIENTO DE PERMISO DE TRABAJO; USO Y MANEJO ADECUADO DE E.P.P.; ARME Y DESARME DE ANDAMIOS</v>
      </c>
      <c r="AC31" s="18"/>
      <c r="AD31" s="115"/>
    </row>
    <row r="32" spans="1:30" ht="63.75">
      <c r="A32" s="109"/>
      <c r="B32" s="109"/>
      <c r="C32" s="115"/>
      <c r="D32" s="134"/>
      <c r="E32" s="137"/>
      <c r="F32" s="137"/>
      <c r="G32" s="86" t="str">
        <f>VLOOKUP(H32,[3]Hoja1!A$1:G$445,2,0)</f>
        <v>Atraco, golpiza, atentados y secuestrados</v>
      </c>
      <c r="H32" s="26" t="s">
        <v>57</v>
      </c>
      <c r="I32" s="26" t="s">
        <v>1260</v>
      </c>
      <c r="J32" s="86" t="str">
        <f>VLOOKUP(H32,[3]Hoja1!A$2:G$445,3,0)</f>
        <v>Estrés, golpes, Secuestros</v>
      </c>
      <c r="K32" s="18"/>
      <c r="L32" s="86" t="str">
        <f>VLOOKUP(H32,[3]Hoja1!A$2:G$445,4,0)</f>
        <v>Inspecciones planeadas e inspecciones no planeadas, procedimientos de programas de seguridad y salud en el trabajo</v>
      </c>
      <c r="M32" s="86" t="str">
        <f>VLOOKUP(H32,[3]Hoja1!A$2:G$445,5,0)</f>
        <v xml:space="preserve">Uniformes Corporativos, Caquetas corporativas, Carnetización
</v>
      </c>
      <c r="N32" s="18">
        <v>2</v>
      </c>
      <c r="O32" s="19">
        <v>3</v>
      </c>
      <c r="P32" s="19">
        <v>60</v>
      </c>
      <c r="Q32" s="27">
        <f t="shared" si="1"/>
        <v>6</v>
      </c>
      <c r="R32" s="27">
        <f t="shared" si="2"/>
        <v>360</v>
      </c>
      <c r="S32" s="33" t="str">
        <f t="shared" si="3"/>
        <v>M-6</v>
      </c>
      <c r="T32" s="34" t="str">
        <f t="shared" si="0"/>
        <v>II</v>
      </c>
      <c r="U32" s="35" t="str">
        <f t="shared" si="4"/>
        <v>No Aceptable o Aceptable Con Control Especifico</v>
      </c>
      <c r="V32" s="112"/>
      <c r="W32" s="86" t="str">
        <f>VLOOKUP(H32,[3]Hoja1!A$2:G$445,6,0)</f>
        <v>Secuestros</v>
      </c>
      <c r="X32" s="18"/>
      <c r="Y32" s="18"/>
      <c r="Z32" s="18"/>
      <c r="AA32" s="17"/>
      <c r="AB32" s="86" t="str">
        <f>VLOOKUP(H32,[3]Hoja1!A$2:G$445,7,0)</f>
        <v>N/A</v>
      </c>
      <c r="AC32" s="18" t="s">
        <v>1207</v>
      </c>
      <c r="AD32" s="115"/>
    </row>
    <row r="33" spans="1:30" ht="51.75" thickBot="1">
      <c r="A33" s="109"/>
      <c r="B33" s="109"/>
      <c r="C33" s="132"/>
      <c r="D33" s="135"/>
      <c r="E33" s="138"/>
      <c r="F33" s="138"/>
      <c r="G33" s="86" t="str">
        <f>VLOOKUP(H33,[3]Hoja1!A$1:G$445,2,0)</f>
        <v>SISMOS, INCENDIOS, INUNDACIONES, TERREMOTOS, VENDAVALES, DERRUMBE</v>
      </c>
      <c r="H33" s="26" t="s">
        <v>62</v>
      </c>
      <c r="I33" s="26" t="s">
        <v>1263</v>
      </c>
      <c r="J33" s="86" t="str">
        <f>VLOOKUP(H33,[3]Hoja1!A$2:G$445,3,0)</f>
        <v>SISMOS, INCENDIOS, INUNDACIONES, TERREMOTOS, VENDAVALES</v>
      </c>
      <c r="K33" s="18"/>
      <c r="L33" s="86" t="str">
        <f>VLOOKUP(H33,[3]Hoja1!A$2:G$445,4,0)</f>
        <v>Inspecciones planeadas e inspecciones no planeadas, procedimientos de programas de seguridad y salud en el trabajo</v>
      </c>
      <c r="M33" s="86" t="str">
        <f>VLOOKUP(H33,[3]Hoja1!A$2:G$445,5,0)</f>
        <v>BRIGADAS DE EMERGENCIAS</v>
      </c>
      <c r="N33" s="18">
        <v>2</v>
      </c>
      <c r="O33" s="19">
        <v>1</v>
      </c>
      <c r="P33" s="19">
        <v>100</v>
      </c>
      <c r="Q33" s="27">
        <f t="shared" si="1"/>
        <v>2</v>
      </c>
      <c r="R33" s="27">
        <f t="shared" si="2"/>
        <v>200</v>
      </c>
      <c r="S33" s="33" t="str">
        <f t="shared" si="3"/>
        <v>B-2</v>
      </c>
      <c r="T33" s="34" t="str">
        <f t="shared" si="0"/>
        <v>II</v>
      </c>
      <c r="U33" s="35" t="str">
        <f t="shared" si="4"/>
        <v>No Aceptable o Aceptable Con Control Especifico</v>
      </c>
      <c r="V33" s="113"/>
      <c r="W33" s="86" t="str">
        <f>VLOOKUP(H33,[3]Hoja1!A$2:G$445,6,0)</f>
        <v>MUERTE</v>
      </c>
      <c r="X33" s="18"/>
      <c r="Y33" s="18"/>
      <c r="Z33" s="18"/>
      <c r="AA33" s="17"/>
      <c r="AB33" s="86" t="str">
        <f>VLOOKUP(H33,[3]Hoja1!A$2:G$445,7,0)</f>
        <v>ENTRENAMIENTO DE LA BRIGADA; DIVULGACIÓN DE PLAN DE EMERGENCIA</v>
      </c>
      <c r="AC33" s="18" t="s">
        <v>1208</v>
      </c>
      <c r="AD33" s="116"/>
    </row>
    <row r="34" spans="1:30" ht="51">
      <c r="A34" s="109"/>
      <c r="B34" s="109"/>
      <c r="C34" s="124" t="s">
        <v>1240</v>
      </c>
      <c r="D34" s="167" t="s">
        <v>1241</v>
      </c>
      <c r="E34" s="169" t="s">
        <v>1029</v>
      </c>
      <c r="F34" s="169" t="s">
        <v>1199</v>
      </c>
      <c r="G34" s="88" t="str">
        <f>VLOOKUP(H34,[3]Hoja1!A$1:G$445,2,0)</f>
        <v>Virus</v>
      </c>
      <c r="H34" s="57" t="s">
        <v>120</v>
      </c>
      <c r="I34" s="57" t="s">
        <v>1252</v>
      </c>
      <c r="J34" s="88" t="str">
        <f>VLOOKUP(H34,[3]Hoja1!A$2:G$445,3,0)</f>
        <v>Infecciones Virales</v>
      </c>
      <c r="K34" s="65"/>
      <c r="L34" s="88" t="str">
        <f>VLOOKUP(H34,[3]Hoja1!A$2:G$445,4,0)</f>
        <v>Inspecciones planeadas e inspecciones no planeadas, procedimientos de programas de seguridad y salud en el trabajo</v>
      </c>
      <c r="M34" s="88" t="str">
        <f>VLOOKUP(H34,[3]Hoja1!A$2:G$445,5,0)</f>
        <v>Programa de vacunación, bota pantalon, overol, guantes, tapabocas, mascarillas con filtos</v>
      </c>
      <c r="N34" s="87">
        <v>2</v>
      </c>
      <c r="O34" s="59">
        <v>3</v>
      </c>
      <c r="P34" s="59">
        <v>10</v>
      </c>
      <c r="Q34" s="59">
        <f t="shared" si="1"/>
        <v>6</v>
      </c>
      <c r="R34" s="59">
        <f t="shared" si="2"/>
        <v>60</v>
      </c>
      <c r="S34" s="67" t="str">
        <f t="shared" si="3"/>
        <v>M-6</v>
      </c>
      <c r="T34" s="68" t="str">
        <f t="shared" si="0"/>
        <v>III</v>
      </c>
      <c r="U34" s="69" t="str">
        <f t="shared" si="4"/>
        <v>Mejorable</v>
      </c>
      <c r="V34" s="117">
        <v>2</v>
      </c>
      <c r="W34" s="88" t="str">
        <f>VLOOKUP(H34,[3]Hoja1!A$2:G$445,6,0)</f>
        <v xml:space="preserve">Enfermedades Infectocontagiosas
</v>
      </c>
      <c r="X34" s="65"/>
      <c r="Y34" s="65"/>
      <c r="Z34" s="65"/>
      <c r="AA34" s="105"/>
      <c r="AB34" s="88" t="str">
        <f>VLOOKUP(H34,[3]Hoja1!A$2:G$445,7,0)</f>
        <v xml:space="preserve">Riesgo Biológico, Autocuidado y/o Uso y manejo adecuado de E.P.P.
</v>
      </c>
      <c r="AC34" s="87" t="s">
        <v>1233</v>
      </c>
      <c r="AD34" s="120" t="s">
        <v>1201</v>
      </c>
    </row>
    <row r="35" spans="1:30" ht="51">
      <c r="A35" s="109"/>
      <c r="B35" s="109"/>
      <c r="C35" s="121"/>
      <c r="D35" s="168"/>
      <c r="E35" s="139"/>
      <c r="F35" s="139"/>
      <c r="G35" s="88" t="str">
        <f>VLOOKUP(H35,[3]Hoja1!A$1:G$445,2,0)</f>
        <v>INFRAROJA, ULTRAVIOLETA, VISIBLE, RADIOFRECUENCIA, MICROONDAS, LASER</v>
      </c>
      <c r="H35" s="57" t="s">
        <v>67</v>
      </c>
      <c r="I35" s="57" t="s">
        <v>1254</v>
      </c>
      <c r="J35" s="88" t="str">
        <f>VLOOKUP(H35,[3]Hoja1!A$2:G$445,3,0)</f>
        <v>CÁNCER, LESIONES DÉRMICAS Y OCULARES</v>
      </c>
      <c r="K35" s="65"/>
      <c r="L35" s="88" t="str">
        <f>VLOOKUP(H35,[3]Hoja1!A$2:G$445,4,0)</f>
        <v>Inspecciones planeadas e inspecciones no planeadas, procedimientos de programas de seguridad y salud en el trabajo</v>
      </c>
      <c r="M35" s="88" t="str">
        <f>VLOOKUP(H35,[3]Hoja1!A$2:G$445,5,0)</f>
        <v>PROGRAMA BLOQUEADOR SOLAR</v>
      </c>
      <c r="N35" s="65">
        <v>2</v>
      </c>
      <c r="O35" s="66">
        <v>3</v>
      </c>
      <c r="P35" s="66">
        <v>10</v>
      </c>
      <c r="Q35" s="59">
        <f t="shared" si="1"/>
        <v>6</v>
      </c>
      <c r="R35" s="59">
        <f t="shared" si="2"/>
        <v>60</v>
      </c>
      <c r="S35" s="67" t="str">
        <f t="shared" si="3"/>
        <v>M-6</v>
      </c>
      <c r="T35" s="68" t="str">
        <f t="shared" si="0"/>
        <v>III</v>
      </c>
      <c r="U35" s="69" t="str">
        <f t="shared" si="4"/>
        <v>Mejorable</v>
      </c>
      <c r="V35" s="118"/>
      <c r="W35" s="88" t="str">
        <f>VLOOKUP(H35,[3]Hoja1!A$2:G$445,6,0)</f>
        <v>CÁNCER</v>
      </c>
      <c r="X35" s="65"/>
      <c r="Y35" s="65"/>
      <c r="Z35" s="65"/>
      <c r="AA35" s="105"/>
      <c r="AB35" s="88" t="str">
        <f>VLOOKUP(H35,[3]Hoja1!A$2:G$445,7,0)</f>
        <v>N/A</v>
      </c>
      <c r="AC35" s="65" t="s">
        <v>1202</v>
      </c>
      <c r="AD35" s="121"/>
    </row>
    <row r="36" spans="1:30" ht="63.75">
      <c r="A36" s="109"/>
      <c r="B36" s="109"/>
      <c r="C36" s="121"/>
      <c r="D36" s="168"/>
      <c r="E36" s="139"/>
      <c r="F36" s="139"/>
      <c r="G36" s="88" t="str">
        <f>VLOOKUP(H36,[3]Hoja1!A$1:G$445,2,0)</f>
        <v>NATURALEZA DE LA TAREA</v>
      </c>
      <c r="H36" s="57" t="s">
        <v>76</v>
      </c>
      <c r="I36" s="57" t="s">
        <v>1256</v>
      </c>
      <c r="J36" s="88" t="str">
        <f>VLOOKUP(H36,[3]Hoja1!A$2:G$445,3,0)</f>
        <v>ESTRÉS,  TRANSTORNOS DEL SUEÑO</v>
      </c>
      <c r="K36" s="65"/>
      <c r="L36" s="88" t="str">
        <f>VLOOKUP(H36,[3]Hoja1!A$2:G$445,4,0)</f>
        <v>N/A</v>
      </c>
      <c r="M36" s="88" t="str">
        <f>VLOOKUP(H36,[3]Hoja1!A$2:G$445,5,0)</f>
        <v>PVE PSICOSOCIAL</v>
      </c>
      <c r="N36" s="65">
        <v>2</v>
      </c>
      <c r="O36" s="66">
        <v>3</v>
      </c>
      <c r="P36" s="66">
        <v>10</v>
      </c>
      <c r="Q36" s="59">
        <f t="shared" si="1"/>
        <v>6</v>
      </c>
      <c r="R36" s="59">
        <f t="shared" si="2"/>
        <v>60</v>
      </c>
      <c r="S36" s="67" t="str">
        <f t="shared" si="3"/>
        <v>M-6</v>
      </c>
      <c r="T36" s="68" t="str">
        <f t="shared" si="0"/>
        <v>III</v>
      </c>
      <c r="U36" s="69" t="str">
        <f t="shared" si="4"/>
        <v>Mejorable</v>
      </c>
      <c r="V36" s="118"/>
      <c r="W36" s="88" t="str">
        <f>VLOOKUP(H36,[3]Hoja1!A$2:G$445,6,0)</f>
        <v>ESTRÉS</v>
      </c>
      <c r="X36" s="65"/>
      <c r="Y36" s="65"/>
      <c r="Z36" s="65"/>
      <c r="AA36" s="105"/>
      <c r="AB36" s="88" t="str">
        <f>VLOOKUP(H36,[3]Hoja1!A$2:G$445,7,0)</f>
        <v>N/A</v>
      </c>
      <c r="AC36" s="65" t="s">
        <v>1203</v>
      </c>
      <c r="AD36" s="121"/>
    </row>
    <row r="37" spans="1:30" ht="51">
      <c r="A37" s="109"/>
      <c r="B37" s="109"/>
      <c r="C37" s="121"/>
      <c r="D37" s="168"/>
      <c r="E37" s="139"/>
      <c r="F37" s="139"/>
      <c r="G37" s="88" t="str">
        <f>VLOOKUP(H37,[3]Hoja1!A$1:G$445,2,0)</f>
        <v>MATERIAL PARTICULADO</v>
      </c>
      <c r="H37" s="57" t="s">
        <v>269</v>
      </c>
      <c r="I37" s="57" t="s">
        <v>1255</v>
      </c>
      <c r="J37" s="88" t="str">
        <f>VLOOKUP(H37,[3]Hoja1!A$2:G$445,3,0)</f>
        <v>NEUMOCONIOSIS, BRONQUITIS, ASMA, SILICOSIS</v>
      </c>
      <c r="K37" s="65"/>
      <c r="L37" s="88" t="str">
        <f>VLOOKUP(H37,[3]Hoja1!A$2:G$445,4,0)</f>
        <v>Inspecciones planeadas e inspecciones no planeadas, procedimientos de programas de seguridad y salud en el trabajo</v>
      </c>
      <c r="M37" s="88" t="str">
        <f>VLOOKUP(H37,[3]Hoja1!A$2:G$445,5,0)</f>
        <v>EPP MASCARILLAS Y FILTROS</v>
      </c>
      <c r="N37" s="87">
        <v>2</v>
      </c>
      <c r="O37" s="59">
        <v>3</v>
      </c>
      <c r="P37" s="59">
        <v>25</v>
      </c>
      <c r="Q37" s="59">
        <f t="shared" si="1"/>
        <v>6</v>
      </c>
      <c r="R37" s="59">
        <f t="shared" si="2"/>
        <v>150</v>
      </c>
      <c r="S37" s="67" t="str">
        <f t="shared" si="3"/>
        <v>M-6</v>
      </c>
      <c r="T37" s="34" t="str">
        <f t="shared" si="0"/>
        <v>II</v>
      </c>
      <c r="U37" s="35" t="str">
        <f t="shared" si="4"/>
        <v>No Aceptable o Aceptable Con Control Especifico</v>
      </c>
      <c r="V37" s="118"/>
      <c r="W37" s="88" t="str">
        <f>VLOOKUP(H37,[3]Hoja1!A$2:G$445,6,0)</f>
        <v>NEUMOCONIOSIS</v>
      </c>
      <c r="X37" s="65"/>
      <c r="Y37" s="65"/>
      <c r="Z37" s="65"/>
      <c r="AA37" s="105"/>
      <c r="AB37" s="88" t="str">
        <f>VLOOKUP(H37,[3]Hoja1!A$2:G$445,7,0)</f>
        <v>USO Y MANEJO DE LOS EPP</v>
      </c>
      <c r="AC37" s="87" t="s">
        <v>1238</v>
      </c>
      <c r="AD37" s="121"/>
    </row>
    <row r="38" spans="1:30" ht="51">
      <c r="A38" s="109"/>
      <c r="B38" s="109"/>
      <c r="C38" s="121"/>
      <c r="D38" s="168"/>
      <c r="E38" s="139"/>
      <c r="F38" s="139"/>
      <c r="G38" s="88" t="str">
        <f>VLOOKUP(H38,[3]Hoja1!A$1:G$445,2,0)</f>
        <v>Forzadas, Prolongadas</v>
      </c>
      <c r="H38" s="57" t="s">
        <v>40</v>
      </c>
      <c r="I38" s="57" t="s">
        <v>1257</v>
      </c>
      <c r="J38" s="88" t="str">
        <f>VLOOKUP(H38,[3]Hoja1!A$2:G$445,3,0)</f>
        <v xml:space="preserve">Lesiones osteomusculares, lesiones osteoarticulares
</v>
      </c>
      <c r="K38" s="65"/>
      <c r="L38" s="88" t="str">
        <f>VLOOKUP(H38,[3]Hoja1!A$2:G$445,4,0)</f>
        <v>Inspecciones planeadas e inspecciones no planeadas, procedimientos de programas de seguridad y salud en el trabajo</v>
      </c>
      <c r="M38" s="88" t="str">
        <f>VLOOKUP(H38,[3]Hoja1!A$2:G$445,5,0)</f>
        <v>PVE Biomecánico, programa pausas activas, exámenes periódicos, recomendaciones, control de posturas</v>
      </c>
      <c r="N38" s="65">
        <v>2</v>
      </c>
      <c r="O38" s="66">
        <v>3</v>
      </c>
      <c r="P38" s="66">
        <v>25</v>
      </c>
      <c r="Q38" s="59">
        <f t="shared" si="1"/>
        <v>6</v>
      </c>
      <c r="R38" s="59">
        <f t="shared" si="2"/>
        <v>150</v>
      </c>
      <c r="S38" s="67" t="str">
        <f t="shared" si="3"/>
        <v>M-6</v>
      </c>
      <c r="T38" s="68" t="str">
        <f t="shared" si="0"/>
        <v>II</v>
      </c>
      <c r="U38" s="69" t="str">
        <f t="shared" si="4"/>
        <v>No Aceptable o Aceptable Con Control Especifico</v>
      </c>
      <c r="V38" s="118"/>
      <c r="W38" s="88" t="str">
        <f>VLOOKUP(H38,[3]Hoja1!A$2:G$445,6,0)</f>
        <v>Enfermedades Osteomusculares</v>
      </c>
      <c r="X38" s="65"/>
      <c r="Y38" s="65"/>
      <c r="Z38" s="65"/>
      <c r="AA38" s="105"/>
      <c r="AB38" s="88" t="str">
        <f>VLOOKUP(H38,[3]Hoja1!A$2:G$445,7,0)</f>
        <v>Prevención en lesiones osteomusculares, líderes de pausas activas</v>
      </c>
      <c r="AC38" s="65" t="s">
        <v>1204</v>
      </c>
      <c r="AD38" s="121"/>
    </row>
    <row r="39" spans="1:30" ht="51">
      <c r="A39" s="109"/>
      <c r="B39" s="109"/>
      <c r="C39" s="121"/>
      <c r="D39" s="168"/>
      <c r="E39" s="139"/>
      <c r="F39" s="139"/>
      <c r="G39" s="88" t="str">
        <f>VLOOKUP(H39,[3]Hoja1!A$1:G$445,2,0)</f>
        <v>Movimientos repetitivos, Miembros Superiores</v>
      </c>
      <c r="H39" s="57" t="s">
        <v>47</v>
      </c>
      <c r="I39" s="57" t="s">
        <v>1257</v>
      </c>
      <c r="J39" s="88" t="str">
        <f>VLOOKUP(H39,[3]Hoja1!A$2:G$445,3,0)</f>
        <v>Lesiones Musculoesqueléticas</v>
      </c>
      <c r="K39" s="65"/>
      <c r="L39" s="88" t="str">
        <f>VLOOKUP(H39,[3]Hoja1!A$2:G$445,4,0)</f>
        <v>N/A</v>
      </c>
      <c r="M39" s="88" t="str">
        <f>VLOOKUP(H39,[3]Hoja1!A$2:G$445,5,0)</f>
        <v>PVE BIomécanico, programa pausas activas, examenes periódicos, recomendaicones, control de posturas</v>
      </c>
      <c r="N39" s="65">
        <v>2</v>
      </c>
      <c r="O39" s="66">
        <v>3</v>
      </c>
      <c r="P39" s="66">
        <v>10</v>
      </c>
      <c r="Q39" s="59">
        <f t="shared" si="1"/>
        <v>6</v>
      </c>
      <c r="R39" s="59">
        <f t="shared" si="2"/>
        <v>60</v>
      </c>
      <c r="S39" s="67" t="str">
        <f t="shared" si="3"/>
        <v>M-6</v>
      </c>
      <c r="T39" s="68" t="str">
        <f t="shared" si="0"/>
        <v>III</v>
      </c>
      <c r="U39" s="69" t="str">
        <f t="shared" si="4"/>
        <v>Mejorable</v>
      </c>
      <c r="V39" s="118"/>
      <c r="W39" s="88" t="str">
        <f>VLOOKUP(H39,[3]Hoja1!A$2:G$445,6,0)</f>
        <v>Enfermedades musculoesqueleticas</v>
      </c>
      <c r="X39" s="65"/>
      <c r="Y39" s="65"/>
      <c r="Z39" s="65"/>
      <c r="AA39" s="105"/>
      <c r="AB39" s="88" t="str">
        <f>VLOOKUP(H39,[3]Hoja1!A$2:G$445,7,0)</f>
        <v>Prevención en lesiones osteomusculares, líderes de pausas activas</v>
      </c>
      <c r="AC39" s="65" t="s">
        <v>1204</v>
      </c>
      <c r="AD39" s="121"/>
    </row>
    <row r="40" spans="1:30" ht="51">
      <c r="A40" s="109"/>
      <c r="B40" s="109"/>
      <c r="C40" s="121"/>
      <c r="D40" s="168"/>
      <c r="E40" s="139"/>
      <c r="F40" s="139"/>
      <c r="G40" s="88" t="str">
        <f>VLOOKUP(H40,[3]Hoja1!A$1:G$445,2,0)</f>
        <v>Atropellamiento, Envestir</v>
      </c>
      <c r="H40" s="57" t="s">
        <v>1188</v>
      </c>
      <c r="I40" s="57" t="s">
        <v>1260</v>
      </c>
      <c r="J40" s="88" t="str">
        <f>VLOOKUP(H40,[3]Hoja1!A$2:G$445,3,0)</f>
        <v>Lesiones, pérdidas materiales, muerte</v>
      </c>
      <c r="K40" s="65"/>
      <c r="L40" s="88" t="str">
        <f>VLOOKUP(H40,[3]Hoja1!A$2:G$445,4,0)</f>
        <v>Inspecciones planeadas e inspecciones no planeadas, procedimientos de programas de seguridad y salud en el trabajo</v>
      </c>
      <c r="M40" s="88" t="str">
        <f>VLOOKUP(H40,[3]Hoja1!A$2:G$445,5,0)</f>
        <v>Programa de seguridad vial, señalización</v>
      </c>
      <c r="N40" s="65">
        <v>2</v>
      </c>
      <c r="O40" s="66">
        <v>3</v>
      </c>
      <c r="P40" s="66">
        <v>60</v>
      </c>
      <c r="Q40" s="59">
        <f t="shared" si="1"/>
        <v>6</v>
      </c>
      <c r="R40" s="59">
        <f t="shared" si="2"/>
        <v>360</v>
      </c>
      <c r="S40" s="67" t="str">
        <f t="shared" si="3"/>
        <v>M-6</v>
      </c>
      <c r="T40" s="68" t="str">
        <f t="shared" si="0"/>
        <v>II</v>
      </c>
      <c r="U40" s="69" t="str">
        <f t="shared" si="4"/>
        <v>No Aceptable o Aceptable Con Control Especifico</v>
      </c>
      <c r="V40" s="118"/>
      <c r="W40" s="88" t="str">
        <f>VLOOKUP(H40,[3]Hoja1!A$2:G$445,6,0)</f>
        <v>Muerte</v>
      </c>
      <c r="X40" s="65"/>
      <c r="Y40" s="65"/>
      <c r="Z40" s="65"/>
      <c r="AA40" s="105"/>
      <c r="AB40" s="88" t="str">
        <f>VLOOKUP(H40,[3]Hoja1!A$2:G$445,7,0)</f>
        <v>Seguridad vial y manejo defensivo, aseguramiento de áreas de trabajo</v>
      </c>
      <c r="AC40" s="65" t="s">
        <v>1205</v>
      </c>
      <c r="AD40" s="121"/>
    </row>
    <row r="41" spans="1:30" ht="40.5">
      <c r="A41" s="109"/>
      <c r="B41" s="109"/>
      <c r="C41" s="121"/>
      <c r="D41" s="168"/>
      <c r="E41" s="139"/>
      <c r="F41" s="139"/>
      <c r="G41" s="88" t="str">
        <f>VLOOKUP(H41,[3]Hoja1!A$1:G$445,2,0)</f>
        <v>Superficies de trabajo irregulares o deslizantes</v>
      </c>
      <c r="H41" s="57" t="s">
        <v>597</v>
      </c>
      <c r="I41" s="57" t="s">
        <v>1260</v>
      </c>
      <c r="J41" s="88" t="str">
        <f>VLOOKUP(H41,[3]Hoja1!A$2:G$445,3,0)</f>
        <v>Caidas del mismo nivel, fracturas, golpe con objetos, caídas de objetos, obstrucción de rutas de evacuación</v>
      </c>
      <c r="K41" s="65"/>
      <c r="L41" s="88" t="str">
        <f>VLOOKUP(H41,[3]Hoja1!A$2:G$445,4,0)</f>
        <v>N/A</v>
      </c>
      <c r="M41" s="88" t="str">
        <f>VLOOKUP(H41,[3]Hoja1!A$2:G$445,5,0)</f>
        <v>N/A</v>
      </c>
      <c r="N41" s="65">
        <v>2</v>
      </c>
      <c r="O41" s="66">
        <v>3</v>
      </c>
      <c r="P41" s="66">
        <v>25</v>
      </c>
      <c r="Q41" s="59">
        <f t="shared" si="1"/>
        <v>6</v>
      </c>
      <c r="R41" s="59">
        <f t="shared" si="2"/>
        <v>150</v>
      </c>
      <c r="S41" s="67" t="str">
        <f t="shared" si="3"/>
        <v>M-6</v>
      </c>
      <c r="T41" s="68" t="str">
        <f t="shared" si="0"/>
        <v>II</v>
      </c>
      <c r="U41" s="69" t="str">
        <f t="shared" si="4"/>
        <v>No Aceptable o Aceptable Con Control Especifico</v>
      </c>
      <c r="V41" s="118"/>
      <c r="W41" s="88" t="str">
        <f>VLOOKUP(H41,[3]Hoja1!A$2:G$445,6,0)</f>
        <v>Caídas de distinto nivel</v>
      </c>
      <c r="X41" s="65"/>
      <c r="Y41" s="65"/>
      <c r="Z41" s="65"/>
      <c r="AA41" s="105"/>
      <c r="AB41" s="88" t="str">
        <f>VLOOKUP(H41,[3]Hoja1!A$2:G$445,7,0)</f>
        <v>Pautas Básicas en orden y aseo en el lugar de trabajo, actos y condiciones inseguras</v>
      </c>
      <c r="AC41" s="65"/>
      <c r="AD41" s="121"/>
    </row>
    <row r="42" spans="1:30" ht="89.25">
      <c r="A42" s="109"/>
      <c r="B42" s="109"/>
      <c r="C42" s="121"/>
      <c r="D42" s="168"/>
      <c r="E42" s="139"/>
      <c r="F42" s="139"/>
      <c r="G42" s="88" t="str">
        <f>VLOOKUP(H42,[3]Hoja1!A$1:G$445,2,0)</f>
        <v>MANTENIMIENTO DE PUENTE GRUAS, LIMPIEZA DE CANALES, MANTENIMIENTO DE INSTALACIONES LOCATIVAS, MANTENIMIENTO Y REPARACIÓN DE POZOS</v>
      </c>
      <c r="H42" s="57" t="s">
        <v>624</v>
      </c>
      <c r="I42" s="57" t="s">
        <v>1260</v>
      </c>
      <c r="J42" s="88" t="str">
        <f>VLOOKUP(H42,[3]Hoja1!A$2:G$445,3,0)</f>
        <v>LESIONES, FRACTURAS, MUERTE</v>
      </c>
      <c r="K42" s="65"/>
      <c r="L42" s="88" t="str">
        <f>VLOOKUP(H42,[3]Hoja1!A$2:G$445,4,0)</f>
        <v>Inspecciones planeadas e inspecciones no planeadas, procedimientos de programas de seguridad y salud en el trabajo</v>
      </c>
      <c r="M42" s="88" t="str">
        <f>VLOOKUP(H42,[3]Hoja1!A$2:G$445,5,0)</f>
        <v>EPP</v>
      </c>
      <c r="N42" s="65">
        <v>2</v>
      </c>
      <c r="O42" s="66">
        <v>3</v>
      </c>
      <c r="P42" s="66">
        <v>60</v>
      </c>
      <c r="Q42" s="59">
        <f t="shared" ref="Q42" si="15">N42*O42</f>
        <v>6</v>
      </c>
      <c r="R42" s="59">
        <f t="shared" ref="R42" si="16">P42*Q42</f>
        <v>360</v>
      </c>
      <c r="S42" s="67" t="str">
        <f t="shared" ref="S42" si="17">IF(Q42=40,"MA-40",IF(Q42=30,"MA-30",IF(Q42=20,"A-20",IF(Q42=10,"A-10",IF(Q42=24,"MA-24",IF(Q42=18,"A-18",IF(Q42=12,"A-12",IF(Q42=6,"M-6",IF(Q42=8,"M-8",IF(Q42=6,"M-6",IF(Q42=4,"B-4",IF(Q42=2,"B-2",))))))))))))</f>
        <v>M-6</v>
      </c>
      <c r="T42" s="68" t="str">
        <f t="shared" ref="T42" si="18">IF(R42&lt;=20,"IV",IF(R42&lt;=120,"III",IF(R42&lt;=500,"II",IF(R42&lt;=4000,"I"))))</f>
        <v>II</v>
      </c>
      <c r="U42" s="69" t="str">
        <f t="shared" ref="U42" si="19">IF(T42=0,"",IF(T42="IV","Aceptable",IF(T42="III","Mejorable",IF(T42="II","No Aceptable o Aceptable Con Control Especifico",IF(T42="I","No Aceptable","")))))</f>
        <v>No Aceptable o Aceptable Con Control Especifico</v>
      </c>
      <c r="V42" s="118"/>
      <c r="W42" s="88" t="str">
        <f>VLOOKUP(H42,[3]Hoja1!A$2:G$445,6,0)</f>
        <v>MUERTE</v>
      </c>
      <c r="X42" s="65"/>
      <c r="Y42" s="65"/>
      <c r="Z42" s="65"/>
      <c r="AA42" s="105"/>
      <c r="AB42" s="88" t="str">
        <f>VLOOKUP(H42,[3]Hoja1!A$2:G$445,7,0)</f>
        <v>CERTIFICACIÓN Y/O ENTRENAMIENTO EN TRABAJO SEGURO EN ALTURAS; DILGENCIAMIENTO DE PERMISO DE TRABAJO; USO Y MANEJO ADECUADO DE E.P.P.; ARME Y DESARME DE ANDAMIOS</v>
      </c>
      <c r="AC42" s="65" t="s">
        <v>1207</v>
      </c>
      <c r="AD42" s="121"/>
    </row>
    <row r="43" spans="1:30" ht="63.75">
      <c r="A43" s="109"/>
      <c r="B43" s="109"/>
      <c r="C43" s="121"/>
      <c r="D43" s="168"/>
      <c r="E43" s="139"/>
      <c r="F43" s="139"/>
      <c r="G43" s="88" t="str">
        <f>VLOOKUP(H43,[3]Hoja1!A$1:G$445,2,0)</f>
        <v>Atraco, golpiza, atentados y secuestrados</v>
      </c>
      <c r="H43" s="57" t="s">
        <v>57</v>
      </c>
      <c r="I43" s="57" t="s">
        <v>1260</v>
      </c>
      <c r="J43" s="88" t="str">
        <f>VLOOKUP(H43,[3]Hoja1!A$2:G$445,3,0)</f>
        <v>Estrés, golpes, Secuestros</v>
      </c>
      <c r="K43" s="65"/>
      <c r="L43" s="88" t="str">
        <f>VLOOKUP(H43,[3]Hoja1!A$2:G$445,4,0)</f>
        <v>Inspecciones planeadas e inspecciones no planeadas, procedimientos de programas de seguridad y salud en el trabajo</v>
      </c>
      <c r="M43" s="88" t="str">
        <f>VLOOKUP(H43,[3]Hoja1!A$2:G$445,5,0)</f>
        <v xml:space="preserve">Uniformes Corporativos, Caquetas corporativas, Carnetización
</v>
      </c>
      <c r="N43" s="65">
        <v>2</v>
      </c>
      <c r="O43" s="66">
        <v>3</v>
      </c>
      <c r="P43" s="66">
        <v>60</v>
      </c>
      <c r="Q43" s="59">
        <f t="shared" si="1"/>
        <v>6</v>
      </c>
      <c r="R43" s="59">
        <f t="shared" si="2"/>
        <v>360</v>
      </c>
      <c r="S43" s="67" t="str">
        <f t="shared" si="3"/>
        <v>M-6</v>
      </c>
      <c r="T43" s="68" t="str">
        <f t="shared" si="0"/>
        <v>II</v>
      </c>
      <c r="U43" s="69" t="str">
        <f t="shared" si="4"/>
        <v>No Aceptable o Aceptable Con Control Especifico</v>
      </c>
      <c r="V43" s="118"/>
      <c r="W43" s="88" t="str">
        <f>VLOOKUP(H43,[3]Hoja1!A$2:G$445,6,0)</f>
        <v>Secuestros</v>
      </c>
      <c r="X43" s="65"/>
      <c r="Y43" s="65"/>
      <c r="Z43" s="65"/>
      <c r="AA43" s="105"/>
      <c r="AB43" s="88" t="str">
        <f>VLOOKUP(H43,[3]Hoja1!A$2:G$445,7,0)</f>
        <v>N/A</v>
      </c>
      <c r="AC43" s="65" t="s">
        <v>1207</v>
      </c>
      <c r="AD43" s="121"/>
    </row>
    <row r="44" spans="1:30" ht="51.75" thickBot="1">
      <c r="A44" s="110"/>
      <c r="B44" s="110"/>
      <c r="C44" s="185"/>
      <c r="D44" s="179"/>
      <c r="E44" s="180"/>
      <c r="F44" s="180"/>
      <c r="G44" s="88" t="str">
        <f>VLOOKUP(H44,[3]Hoja1!A$1:G$445,2,0)</f>
        <v>SISMOS, INCENDIOS, INUNDACIONES, TERREMOTOS, VENDAVALES, DERRUMBE</v>
      </c>
      <c r="H44" s="57" t="s">
        <v>62</v>
      </c>
      <c r="I44" s="57" t="s">
        <v>1263</v>
      </c>
      <c r="J44" s="88" t="str">
        <f>VLOOKUP(H44,[3]Hoja1!A$2:G$445,3,0)</f>
        <v>SISMOS, INCENDIOS, INUNDACIONES, TERREMOTOS, VENDAVALES</v>
      </c>
      <c r="K44" s="65"/>
      <c r="L44" s="88" t="str">
        <f>VLOOKUP(H44,[3]Hoja1!A$2:G$445,4,0)</f>
        <v>Inspecciones planeadas e inspecciones no planeadas, procedimientos de programas de seguridad y salud en el trabajo</v>
      </c>
      <c r="M44" s="88" t="str">
        <f>VLOOKUP(H44,[3]Hoja1!A$2:G$445,5,0)</f>
        <v>BRIGADAS DE EMERGENCIAS</v>
      </c>
      <c r="N44" s="65">
        <v>2</v>
      </c>
      <c r="O44" s="66">
        <v>1</v>
      </c>
      <c r="P44" s="66">
        <v>100</v>
      </c>
      <c r="Q44" s="59">
        <f t="shared" si="1"/>
        <v>2</v>
      </c>
      <c r="R44" s="59">
        <f t="shared" si="2"/>
        <v>200</v>
      </c>
      <c r="S44" s="67" t="str">
        <f t="shared" si="3"/>
        <v>B-2</v>
      </c>
      <c r="T44" s="68" t="str">
        <f t="shared" si="0"/>
        <v>II</v>
      </c>
      <c r="U44" s="69" t="str">
        <f t="shared" si="4"/>
        <v>No Aceptable o Aceptable Con Control Especifico</v>
      </c>
      <c r="V44" s="119"/>
      <c r="W44" s="88" t="str">
        <f>VLOOKUP(H44,[3]Hoja1!A$2:G$445,6,0)</f>
        <v>MUERTE</v>
      </c>
      <c r="X44" s="65"/>
      <c r="Y44" s="65"/>
      <c r="Z44" s="65"/>
      <c r="AA44" s="105"/>
      <c r="AB44" s="88" t="str">
        <f>VLOOKUP(H44,[3]Hoja1!A$2:G$445,7,0)</f>
        <v>ENTRENAMIENTO DE LA BRIGADA; DIVULGACIÓN DE PLAN DE EMERGENCIA</v>
      </c>
      <c r="AC44" s="65" t="s">
        <v>1208</v>
      </c>
      <c r="AD44" s="122"/>
    </row>
    <row r="45" spans="1:30" ht="15">
      <c r="A45" s="14"/>
      <c r="B45" s="14"/>
      <c r="C45" s="22" t="e">
        <f>VLOOKUP(E45,FUNCIONES!A$2:C$82,2,0)</f>
        <v>#N/A</v>
      </c>
      <c r="D45" s="23" t="e">
        <f>VLOOKUP(E45,FUNCIONES!A$2:C$82,3,0)</f>
        <v>#N/A</v>
      </c>
      <c r="E45" s="24"/>
      <c r="F45" s="16"/>
      <c r="G45" s="86" t="e">
        <f>VLOOKUP(H45,PELIGROS!A$1:G$445,2,0)</f>
        <v>#N/A</v>
      </c>
      <c r="H45" s="26"/>
      <c r="I45" s="26"/>
      <c r="J45" s="86" t="e">
        <f>VLOOKUP(H45,PELIGROS!A$2:G$445,3,0)</f>
        <v>#N/A</v>
      </c>
      <c r="K45" s="18"/>
      <c r="L45" s="86" t="e">
        <f>VLOOKUP(H45,PELIGROS!A$2:G$445,4,0)</f>
        <v>#N/A</v>
      </c>
      <c r="M45" s="86" t="e">
        <f>VLOOKUP(H45,PELIGROS!A$2:G$445,5,0)</f>
        <v>#N/A</v>
      </c>
      <c r="N45" s="18"/>
      <c r="O45" s="19"/>
      <c r="P45" s="19"/>
      <c r="Q45" s="27">
        <f t="shared" ref="Q45" si="20">N45*O45</f>
        <v>0</v>
      </c>
      <c r="R45" s="27">
        <f t="shared" ref="R45" si="21">P45*Q45</f>
        <v>0</v>
      </c>
      <c r="S45" s="33">
        <f t="shared" ref="S45" si="22">IF(Q45=40,"MA-40",IF(Q45=30,"MA-30",IF(Q45=20,"A-20",IF(Q45=10,"A-10",IF(Q45=24,"MA-24",IF(Q45=18,"A-18",IF(Q45=12,"A-12",IF(Q45=6,"M-6",IF(Q45=8,"M-8",IF(Q45=6,"M-6",IF(Q45=4,"B-4",IF(Q45=2,"B-2",))))))))))))</f>
        <v>0</v>
      </c>
      <c r="T45" s="34" t="str">
        <f t="shared" ref="T45" si="23">IF(R45&lt;=20,"IV",IF(R45&lt;=120,"III",IF(R45&lt;=500,"II",IF(R45&lt;=4000,"I"))))</f>
        <v>IV</v>
      </c>
      <c r="U45" s="35" t="str">
        <f t="shared" ref="U45" si="24">IF(T45=0,"",IF(T45="IV","Aceptable",IF(T45="III","Mejorable",IF(T45="II","No Aceptable o Aceptable Con Control Especifico",IF(T45="I","No Aceptable","")))))</f>
        <v>Aceptable</v>
      </c>
      <c r="V45" s="18"/>
      <c r="W45" s="86" t="e">
        <f>VLOOKUP(H45,PELIGROS!A$2:G$445,6,0)</f>
        <v>#N/A</v>
      </c>
      <c r="X45" s="20"/>
      <c r="Y45" s="20"/>
      <c r="Z45" s="20"/>
      <c r="AA45" s="15"/>
      <c r="AB45" s="22" t="e">
        <f>VLOOKUP(H45,PELIGROS!A$2:G$445,7,0)</f>
        <v>#N/A</v>
      </c>
      <c r="AC45" s="20"/>
      <c r="AD45" s="17"/>
    </row>
    <row r="47" spans="1:30" ht="13.5" thickBot="1"/>
    <row r="48" spans="1:30" ht="15.75" customHeight="1" thickBot="1">
      <c r="A48" s="165" t="s">
        <v>1194</v>
      </c>
      <c r="B48" s="165"/>
      <c r="C48" s="165"/>
      <c r="D48" s="165"/>
      <c r="E48" s="165"/>
      <c r="F48" s="165"/>
      <c r="G48" s="165"/>
    </row>
    <row r="49" spans="1:30" ht="15.75" customHeight="1" thickBot="1">
      <c r="A49" s="157" t="s">
        <v>1195</v>
      </c>
      <c r="B49" s="157"/>
      <c r="C49" s="157"/>
      <c r="D49" s="166" t="s">
        <v>1196</v>
      </c>
      <c r="E49" s="166"/>
      <c r="F49" s="166"/>
      <c r="G49" s="166"/>
    </row>
    <row r="50" spans="1:30" ht="15.75" customHeight="1">
      <c r="A50" s="191" t="s">
        <v>1226</v>
      </c>
      <c r="B50" s="192"/>
      <c r="C50" s="193"/>
      <c r="D50" s="164" t="s">
        <v>1244</v>
      </c>
      <c r="E50" s="164"/>
      <c r="F50" s="164"/>
      <c r="G50" s="164"/>
    </row>
    <row r="51" spans="1:30" ht="15.75" customHeight="1">
      <c r="A51" s="148" t="s">
        <v>1226</v>
      </c>
      <c r="B51" s="149"/>
      <c r="C51" s="150"/>
      <c r="D51" s="164" t="s">
        <v>1245</v>
      </c>
      <c r="E51" s="164"/>
      <c r="F51" s="164"/>
      <c r="G51" s="164"/>
    </row>
    <row r="52" spans="1:30" ht="15" customHeight="1">
      <c r="A52" s="154" t="s">
        <v>1325</v>
      </c>
      <c r="B52" s="155"/>
      <c r="C52" s="156"/>
      <c r="D52" s="147" t="s">
        <v>1299</v>
      </c>
      <c r="E52" s="147"/>
      <c r="F52" s="147"/>
      <c r="G52" s="147"/>
    </row>
    <row r="53" spans="1:30" ht="15" customHeight="1">
      <c r="A53" s="154" t="s">
        <v>1214</v>
      </c>
      <c r="B53" s="155"/>
      <c r="C53" s="156"/>
      <c r="D53" s="164" t="s">
        <v>1247</v>
      </c>
      <c r="E53" s="164"/>
      <c r="F53" s="164"/>
      <c r="G53" s="164"/>
    </row>
    <row r="54" spans="1:30" s="3" customFormat="1" ht="15" customHeight="1">
      <c r="A54" s="154" t="s">
        <v>1214</v>
      </c>
      <c r="B54" s="155"/>
      <c r="C54" s="156"/>
      <c r="D54" s="164" t="s">
        <v>1300</v>
      </c>
      <c r="E54" s="164"/>
      <c r="F54" s="164"/>
      <c r="G54" s="164"/>
      <c r="J54" s="1"/>
      <c r="K54" s="2"/>
      <c r="L54" s="2"/>
      <c r="M54" s="2"/>
      <c r="N54" s="1"/>
      <c r="O54" s="1"/>
      <c r="P54" s="1"/>
      <c r="Q54" s="1"/>
      <c r="R54" s="1"/>
      <c r="S54" s="1"/>
      <c r="T54" s="1"/>
      <c r="U54" s="1"/>
      <c r="V54" s="1"/>
      <c r="W54" s="1"/>
      <c r="X54" s="1"/>
      <c r="Y54" s="1"/>
      <c r="Z54" s="1"/>
      <c r="AA54" s="1"/>
      <c r="AB54" s="4"/>
      <c r="AC54" s="1"/>
      <c r="AD54" s="1"/>
    </row>
    <row r="55" spans="1:30" s="3" customFormat="1" ht="15" customHeight="1">
      <c r="A55" s="191" t="s">
        <v>1226</v>
      </c>
      <c r="B55" s="192"/>
      <c r="C55" s="193"/>
      <c r="D55" s="164" t="s">
        <v>1270</v>
      </c>
      <c r="E55" s="164"/>
      <c r="F55" s="164"/>
      <c r="G55" s="164"/>
      <c r="J55" s="1"/>
      <c r="K55" s="2"/>
      <c r="L55" s="2"/>
      <c r="M55" s="2"/>
      <c r="N55" s="1"/>
      <c r="O55" s="1"/>
      <c r="P55" s="1"/>
      <c r="Q55" s="1"/>
      <c r="R55" s="1"/>
      <c r="S55" s="1"/>
      <c r="T55" s="1"/>
      <c r="U55" s="1"/>
      <c r="V55" s="1"/>
      <c r="W55" s="1"/>
      <c r="X55" s="1"/>
      <c r="Y55" s="1"/>
      <c r="Z55" s="1"/>
      <c r="AA55" s="1"/>
      <c r="AB55" s="4"/>
      <c r="AC55" s="1"/>
      <c r="AD55" s="1"/>
    </row>
    <row r="56" spans="1:30" s="3" customFormat="1" ht="15" customHeight="1">
      <c r="A56" s="191" t="s">
        <v>1226</v>
      </c>
      <c r="B56" s="192"/>
      <c r="C56" s="193"/>
      <c r="D56" s="164" t="s">
        <v>1271</v>
      </c>
      <c r="E56" s="164"/>
      <c r="F56" s="164"/>
      <c r="G56" s="164"/>
      <c r="J56" s="1"/>
      <c r="K56" s="2"/>
      <c r="L56" s="2"/>
      <c r="M56" s="2"/>
      <c r="N56" s="1"/>
      <c r="O56" s="1"/>
      <c r="P56" s="1"/>
      <c r="Q56" s="1"/>
      <c r="R56" s="1"/>
      <c r="S56" s="1"/>
      <c r="T56" s="1"/>
      <c r="U56" s="1"/>
      <c r="V56" s="1"/>
      <c r="W56" s="1"/>
      <c r="X56" s="1"/>
      <c r="Y56" s="1"/>
      <c r="Z56" s="1"/>
      <c r="AA56" s="1"/>
      <c r="AB56" s="4"/>
      <c r="AC56" s="1"/>
      <c r="AD56" s="1"/>
    </row>
    <row r="57" spans="1:30" s="3" customFormat="1" ht="15" customHeight="1">
      <c r="A57" s="148" t="s">
        <v>1214</v>
      </c>
      <c r="B57" s="149"/>
      <c r="C57" s="150"/>
      <c r="D57" s="164" t="s">
        <v>1289</v>
      </c>
      <c r="E57" s="164"/>
      <c r="F57" s="164"/>
      <c r="G57" s="164"/>
      <c r="J57" s="1"/>
      <c r="K57" s="2"/>
      <c r="L57" s="2"/>
      <c r="M57" s="2"/>
      <c r="N57" s="1"/>
      <c r="O57" s="1"/>
      <c r="P57" s="1"/>
      <c r="Q57" s="1"/>
      <c r="R57" s="1"/>
      <c r="S57" s="1"/>
      <c r="T57" s="1"/>
      <c r="U57" s="1"/>
      <c r="V57" s="1"/>
      <c r="W57" s="1"/>
      <c r="X57" s="1"/>
      <c r="Y57" s="1"/>
      <c r="Z57" s="1"/>
      <c r="AA57" s="1"/>
      <c r="AB57" s="4"/>
      <c r="AC57" s="1"/>
      <c r="AD57" s="1"/>
    </row>
    <row r="58" spans="1:30" s="3" customFormat="1" ht="15.75" customHeight="1">
      <c r="A58" s="154" t="s">
        <v>1329</v>
      </c>
      <c r="B58" s="155"/>
      <c r="C58" s="156"/>
      <c r="D58" s="147" t="s">
        <v>1301</v>
      </c>
      <c r="E58" s="147"/>
      <c r="F58" s="147"/>
      <c r="G58" s="147"/>
      <c r="J58" s="1"/>
      <c r="K58" s="2"/>
      <c r="L58" s="2"/>
      <c r="M58" s="2"/>
      <c r="N58" s="1"/>
      <c r="O58" s="1"/>
      <c r="P58" s="1"/>
      <c r="Q58" s="1"/>
      <c r="R58" s="1"/>
      <c r="S58" s="1"/>
      <c r="T58" s="1"/>
      <c r="U58" s="1"/>
      <c r="V58" s="1"/>
      <c r="W58" s="1"/>
      <c r="X58" s="1"/>
      <c r="Y58" s="1"/>
      <c r="Z58" s="1"/>
      <c r="AA58" s="1"/>
      <c r="AB58" s="4"/>
      <c r="AC58" s="1"/>
      <c r="AD58" s="1"/>
    </row>
    <row r="59" spans="1:30" s="3" customFormat="1" ht="15.75" customHeight="1" thickBot="1">
      <c r="A59" s="151" t="s">
        <v>1302</v>
      </c>
      <c r="B59" s="152"/>
      <c r="C59" s="153"/>
      <c r="D59" s="146" t="s">
        <v>1303</v>
      </c>
      <c r="E59" s="146"/>
      <c r="F59" s="146"/>
      <c r="G59" s="146"/>
      <c r="J59" s="1"/>
      <c r="K59" s="2"/>
      <c r="L59" s="2"/>
      <c r="M59" s="2"/>
      <c r="N59" s="1"/>
      <c r="O59" s="1"/>
      <c r="P59" s="1"/>
      <c r="Q59" s="1"/>
      <c r="R59" s="1"/>
      <c r="S59" s="1"/>
      <c r="T59" s="1"/>
      <c r="U59" s="1"/>
      <c r="V59" s="1"/>
      <c r="W59" s="1"/>
      <c r="X59" s="1"/>
      <c r="Y59" s="1"/>
      <c r="Z59" s="1"/>
      <c r="AA59" s="1"/>
      <c r="AB59" s="4"/>
      <c r="AC59" s="1"/>
      <c r="AD59" s="1"/>
    </row>
  </sheetData>
  <mergeCells count="58">
    <mergeCell ref="E5:G5"/>
    <mergeCell ref="A8:A10"/>
    <mergeCell ref="B8:B10"/>
    <mergeCell ref="C8:F9"/>
    <mergeCell ref="J8:J10"/>
    <mergeCell ref="H10:I10"/>
    <mergeCell ref="U8:U9"/>
    <mergeCell ref="V8:W9"/>
    <mergeCell ref="X8:AD9"/>
    <mergeCell ref="A48:G48"/>
    <mergeCell ref="V11:V21"/>
    <mergeCell ref="AC11:AC12"/>
    <mergeCell ref="AD11:AD21"/>
    <mergeCell ref="V22:V33"/>
    <mergeCell ref="D50:G50"/>
    <mergeCell ref="A51:C51"/>
    <mergeCell ref="D51:G51"/>
    <mergeCell ref="K8:M9"/>
    <mergeCell ref="N8:T9"/>
    <mergeCell ref="A59:C59"/>
    <mergeCell ref="D59:G59"/>
    <mergeCell ref="C11:C21"/>
    <mergeCell ref="D11:D21"/>
    <mergeCell ref="E11:E21"/>
    <mergeCell ref="F11:F21"/>
    <mergeCell ref="C22:C33"/>
    <mergeCell ref="D22:D33"/>
    <mergeCell ref="E22:E33"/>
    <mergeCell ref="F22:F33"/>
    <mergeCell ref="A55:C55"/>
    <mergeCell ref="D55:G55"/>
    <mergeCell ref="A56:C56"/>
    <mergeCell ref="D56:G56"/>
    <mergeCell ref="A57:C57"/>
    <mergeCell ref="D57:G57"/>
    <mergeCell ref="AD22:AD33"/>
    <mergeCell ref="C34:C44"/>
    <mergeCell ref="D34:D44"/>
    <mergeCell ref="E34:E44"/>
    <mergeCell ref="F34:F44"/>
    <mergeCell ref="V34:V44"/>
    <mergeCell ref="AD34:AD44"/>
    <mergeCell ref="A58:C58"/>
    <mergeCell ref="D58:G58"/>
    <mergeCell ref="C3:G3"/>
    <mergeCell ref="C4:G4"/>
    <mergeCell ref="A11:A44"/>
    <mergeCell ref="B11:B44"/>
    <mergeCell ref="G8:I9"/>
    <mergeCell ref="A52:C52"/>
    <mergeCell ref="D52:G52"/>
    <mergeCell ref="A53:C53"/>
    <mergeCell ref="D53:G53"/>
    <mergeCell ref="A54:C54"/>
    <mergeCell ref="D54:G54"/>
    <mergeCell ref="A49:C49"/>
    <mergeCell ref="D49:G49"/>
    <mergeCell ref="A50:C50"/>
  </mergeCells>
  <conditionalFormatting sqref="P45">
    <cfRule type="cellIs" priority="89" stopIfTrue="1" operator="equal">
      <formula>"10, 25, 50, 100"</formula>
    </cfRule>
  </conditionalFormatting>
  <conditionalFormatting sqref="U1:U10 U46:U57 U59:U1048576">
    <cfRule type="containsText" dxfId="79" priority="86" operator="containsText" text="No Aceptable o Aceptable con Control Especifico">
      <formula>NOT(ISERROR(SEARCH("No Aceptable o Aceptable con Control Especifico",U1)))</formula>
    </cfRule>
    <cfRule type="containsText" dxfId="78" priority="87" operator="containsText" text="No Aceptable">
      <formula>NOT(ISERROR(SEARCH("No Aceptable",U1)))</formula>
    </cfRule>
    <cfRule type="containsText" dxfId="77" priority="88" operator="containsText" text="No Aceptable o Aceptable con Control Especifico">
      <formula>NOT(ISERROR(SEARCH("No Aceptable o Aceptable con Control Especifico",U1)))</formula>
    </cfRule>
  </conditionalFormatting>
  <conditionalFormatting sqref="T1:T10 T46:T57 T59:T1048576">
    <cfRule type="cellIs" dxfId="76" priority="85" operator="equal">
      <formula>"II"</formula>
    </cfRule>
  </conditionalFormatting>
  <conditionalFormatting sqref="T45">
    <cfRule type="cellIs" dxfId="75" priority="81" stopIfTrue="1" operator="equal">
      <formula>"IV"</formula>
    </cfRule>
    <cfRule type="cellIs" dxfId="74" priority="82" stopIfTrue="1" operator="equal">
      <formula>"III"</formula>
    </cfRule>
    <cfRule type="cellIs" dxfId="73" priority="83" stopIfTrue="1" operator="equal">
      <formula>"II"</formula>
    </cfRule>
    <cfRule type="cellIs" dxfId="72" priority="84" stopIfTrue="1" operator="equal">
      <formula>"I"</formula>
    </cfRule>
  </conditionalFormatting>
  <conditionalFormatting sqref="U45">
    <cfRule type="cellIs" dxfId="71" priority="79" stopIfTrue="1" operator="equal">
      <formula>"No Aceptable"</formula>
    </cfRule>
    <cfRule type="cellIs" dxfId="70" priority="80" stopIfTrue="1" operator="equal">
      <formula>"Aceptable"</formula>
    </cfRule>
  </conditionalFormatting>
  <conditionalFormatting sqref="U45">
    <cfRule type="cellIs" dxfId="69" priority="78" stopIfTrue="1" operator="equal">
      <formula>"No Aceptable o Aceptable Con Control Especifico"</formula>
    </cfRule>
  </conditionalFormatting>
  <conditionalFormatting sqref="U45">
    <cfRule type="containsText" dxfId="68" priority="77" stopIfTrue="1" operator="containsText" text="Mejorable">
      <formula>NOT(ISERROR(SEARCH("Mejorable",U45)))</formula>
    </cfRule>
  </conditionalFormatting>
  <conditionalFormatting sqref="P12:P18 P26:P29 P32:P36 P38:P41 P20:P24 P43:P44">
    <cfRule type="cellIs" priority="76" stopIfTrue="1" operator="equal">
      <formula>"10, 25, 50, 100"</formula>
    </cfRule>
  </conditionalFormatting>
  <conditionalFormatting sqref="T12:T18 T26:T29 T32:T36 T38:T41 T20:T24 T43:T44">
    <cfRule type="cellIs" dxfId="67" priority="72" stopIfTrue="1" operator="equal">
      <formula>"IV"</formula>
    </cfRule>
    <cfRule type="cellIs" dxfId="66" priority="73" stopIfTrue="1" operator="equal">
      <formula>"III"</formula>
    </cfRule>
    <cfRule type="cellIs" dxfId="65" priority="74" stopIfTrue="1" operator="equal">
      <formula>"II"</formula>
    </cfRule>
    <cfRule type="cellIs" dxfId="64" priority="75" stopIfTrue="1" operator="equal">
      <formula>"I"</formula>
    </cfRule>
  </conditionalFormatting>
  <conditionalFormatting sqref="U12:U18 U26:U29 U32:U36 U38:U41 U20:U24 U43:U44">
    <cfRule type="cellIs" dxfId="63" priority="70" stopIfTrue="1" operator="equal">
      <formula>"No Aceptable"</formula>
    </cfRule>
    <cfRule type="cellIs" dxfId="62" priority="71" stopIfTrue="1" operator="equal">
      <formula>"Aceptable"</formula>
    </cfRule>
  </conditionalFormatting>
  <conditionalFormatting sqref="U12:U18 U26:U29 U32:U36 U38:U41 U20:U24 U43:U44">
    <cfRule type="cellIs" dxfId="61" priority="69" stopIfTrue="1" operator="equal">
      <formula>"No Aceptable o Aceptable Con Control Especifico"</formula>
    </cfRule>
  </conditionalFormatting>
  <conditionalFormatting sqref="U12:U18 U26:U29 U32:U36 U38:U41 U20:U24 U43:U44">
    <cfRule type="containsText" dxfId="60" priority="68" stopIfTrue="1" operator="containsText" text="Mejorable">
      <formula>NOT(ISERROR(SEARCH("Mejorable",U12)))</formula>
    </cfRule>
  </conditionalFormatting>
  <conditionalFormatting sqref="P11">
    <cfRule type="cellIs" priority="67" stopIfTrue="1" operator="equal">
      <formula>"10, 25, 50, 100"</formula>
    </cfRule>
  </conditionalFormatting>
  <conditionalFormatting sqref="T11">
    <cfRule type="cellIs" dxfId="59" priority="63" stopIfTrue="1" operator="equal">
      <formula>"IV"</formula>
    </cfRule>
    <cfRule type="cellIs" dxfId="58" priority="64" stopIfTrue="1" operator="equal">
      <formula>"III"</formula>
    </cfRule>
    <cfRule type="cellIs" dxfId="57" priority="65" stopIfTrue="1" operator="equal">
      <formula>"II"</formula>
    </cfRule>
    <cfRule type="cellIs" dxfId="56" priority="66" stopIfTrue="1" operator="equal">
      <formula>"I"</formula>
    </cfRule>
  </conditionalFormatting>
  <conditionalFormatting sqref="U11">
    <cfRule type="cellIs" dxfId="55" priority="61" stopIfTrue="1" operator="equal">
      <formula>"No Aceptable"</formula>
    </cfRule>
    <cfRule type="cellIs" dxfId="54" priority="62" stopIfTrue="1" operator="equal">
      <formula>"Aceptable"</formula>
    </cfRule>
  </conditionalFormatting>
  <conditionalFormatting sqref="U11">
    <cfRule type="cellIs" dxfId="53" priority="60" stopIfTrue="1" operator="equal">
      <formula>"No Aceptable o Aceptable Con Control Especifico"</formula>
    </cfRule>
  </conditionalFormatting>
  <conditionalFormatting sqref="P25">
    <cfRule type="cellIs" priority="58" stopIfTrue="1" operator="equal">
      <formula>"10, 25, 50, 100"</formula>
    </cfRule>
  </conditionalFormatting>
  <conditionalFormatting sqref="T25">
    <cfRule type="cellIs" dxfId="52" priority="54" stopIfTrue="1" operator="equal">
      <formula>"IV"</formula>
    </cfRule>
    <cfRule type="cellIs" dxfId="51" priority="55" stopIfTrue="1" operator="equal">
      <formula>"III"</formula>
    </cfRule>
    <cfRule type="cellIs" dxfId="50" priority="56" stopIfTrue="1" operator="equal">
      <formula>"II"</formula>
    </cfRule>
    <cfRule type="cellIs" dxfId="49" priority="57" stopIfTrue="1" operator="equal">
      <formula>"I"</formula>
    </cfRule>
  </conditionalFormatting>
  <conditionalFormatting sqref="U25">
    <cfRule type="cellIs" dxfId="48" priority="52" stopIfTrue="1" operator="equal">
      <formula>"No Aceptable"</formula>
    </cfRule>
    <cfRule type="cellIs" dxfId="47" priority="53" stopIfTrue="1" operator="equal">
      <formula>"Aceptable"</formula>
    </cfRule>
  </conditionalFormatting>
  <conditionalFormatting sqref="U25">
    <cfRule type="cellIs" dxfId="46" priority="51" stopIfTrue="1" operator="equal">
      <formula>"No Aceptable o Aceptable Con Control Especifico"</formula>
    </cfRule>
  </conditionalFormatting>
  <conditionalFormatting sqref="U25">
    <cfRule type="containsText" dxfId="45" priority="50" stopIfTrue="1" operator="containsText" text="Mejorable">
      <formula>NOT(ISERROR(SEARCH("Mejorable",U25)))</formula>
    </cfRule>
  </conditionalFormatting>
  <conditionalFormatting sqref="P30">
    <cfRule type="cellIs" priority="49" stopIfTrue="1" operator="equal">
      <formula>"10, 25, 50, 100"</formula>
    </cfRule>
  </conditionalFormatting>
  <conditionalFormatting sqref="T30">
    <cfRule type="cellIs" dxfId="44" priority="45" stopIfTrue="1" operator="equal">
      <formula>"IV"</formula>
    </cfRule>
    <cfRule type="cellIs" dxfId="43" priority="46" stopIfTrue="1" operator="equal">
      <formula>"III"</formula>
    </cfRule>
    <cfRule type="cellIs" dxfId="42" priority="47" stopIfTrue="1" operator="equal">
      <formula>"II"</formula>
    </cfRule>
    <cfRule type="cellIs" dxfId="41" priority="48" stopIfTrue="1" operator="equal">
      <formula>"I"</formula>
    </cfRule>
  </conditionalFormatting>
  <conditionalFormatting sqref="U30">
    <cfRule type="cellIs" dxfId="40" priority="43" stopIfTrue="1" operator="equal">
      <formula>"No Aceptable"</formula>
    </cfRule>
    <cfRule type="cellIs" dxfId="39" priority="44" stopIfTrue="1" operator="equal">
      <formula>"Aceptable"</formula>
    </cfRule>
  </conditionalFormatting>
  <conditionalFormatting sqref="U30">
    <cfRule type="cellIs" dxfId="38" priority="42" stopIfTrue="1" operator="equal">
      <formula>"No Aceptable o Aceptable Con Control Especifico"</formula>
    </cfRule>
  </conditionalFormatting>
  <conditionalFormatting sqref="U30">
    <cfRule type="containsText" dxfId="37" priority="41" stopIfTrue="1" operator="containsText" text="Mejorable">
      <formula>NOT(ISERROR(SEARCH("Mejorable",U30)))</formula>
    </cfRule>
  </conditionalFormatting>
  <conditionalFormatting sqref="P37">
    <cfRule type="cellIs" priority="40" stopIfTrue="1" operator="equal">
      <formula>"10, 25, 50, 100"</formula>
    </cfRule>
  </conditionalFormatting>
  <conditionalFormatting sqref="T37">
    <cfRule type="cellIs" dxfId="36" priority="36" stopIfTrue="1" operator="equal">
      <formula>"IV"</formula>
    </cfRule>
    <cfRule type="cellIs" dxfId="35" priority="37" stopIfTrue="1" operator="equal">
      <formula>"III"</formula>
    </cfRule>
    <cfRule type="cellIs" dxfId="34" priority="38" stopIfTrue="1" operator="equal">
      <formula>"II"</formula>
    </cfRule>
    <cfRule type="cellIs" dxfId="33" priority="39" stopIfTrue="1" operator="equal">
      <formula>"I"</formula>
    </cfRule>
  </conditionalFormatting>
  <conditionalFormatting sqref="U37">
    <cfRule type="cellIs" dxfId="32" priority="34" stopIfTrue="1" operator="equal">
      <formula>"No Aceptable"</formula>
    </cfRule>
    <cfRule type="cellIs" dxfId="31" priority="35" stopIfTrue="1" operator="equal">
      <formula>"Aceptable"</formula>
    </cfRule>
  </conditionalFormatting>
  <conditionalFormatting sqref="U37">
    <cfRule type="cellIs" dxfId="30" priority="33" stopIfTrue="1" operator="equal">
      <formula>"No Aceptable o Aceptable Con Control Especifico"</formula>
    </cfRule>
  </conditionalFormatting>
  <conditionalFormatting sqref="U37">
    <cfRule type="containsText" dxfId="29" priority="32" stopIfTrue="1" operator="containsText" text="Mejorable">
      <formula>NOT(ISERROR(SEARCH("Mejorable",U37)))</formula>
    </cfRule>
  </conditionalFormatting>
  <conditionalFormatting sqref="P19">
    <cfRule type="cellIs" priority="31" stopIfTrue="1" operator="equal">
      <formula>"10, 25, 50, 100"</formula>
    </cfRule>
  </conditionalFormatting>
  <conditionalFormatting sqref="T19">
    <cfRule type="cellIs" dxfId="28" priority="27" stopIfTrue="1" operator="equal">
      <formula>"IV"</formula>
    </cfRule>
    <cfRule type="cellIs" dxfId="27" priority="28" stopIfTrue="1" operator="equal">
      <formula>"III"</formula>
    </cfRule>
    <cfRule type="cellIs" dxfId="26" priority="29" stopIfTrue="1" operator="equal">
      <formula>"II"</formula>
    </cfRule>
    <cfRule type="cellIs" dxfId="25" priority="30" stopIfTrue="1" operator="equal">
      <formula>"I"</formula>
    </cfRule>
  </conditionalFormatting>
  <conditionalFormatting sqref="U19">
    <cfRule type="cellIs" dxfId="24" priority="25" stopIfTrue="1" operator="equal">
      <formula>"No Aceptable"</formula>
    </cfRule>
    <cfRule type="cellIs" dxfId="23" priority="26" stopIfTrue="1" operator="equal">
      <formula>"Aceptable"</formula>
    </cfRule>
  </conditionalFormatting>
  <conditionalFormatting sqref="U19">
    <cfRule type="cellIs" dxfId="22" priority="24" stopIfTrue="1" operator="equal">
      <formula>"No Aceptable o Aceptable Con Control Especifico"</formula>
    </cfRule>
  </conditionalFormatting>
  <conditionalFormatting sqref="U19">
    <cfRule type="containsText" dxfId="21" priority="23" stopIfTrue="1" operator="containsText" text="Mejorable">
      <formula>NOT(ISERROR(SEARCH("Mejorable",U19)))</formula>
    </cfRule>
  </conditionalFormatting>
  <conditionalFormatting sqref="P31">
    <cfRule type="cellIs" priority="22" stopIfTrue="1" operator="equal">
      <formula>"10, 25, 50, 100"</formula>
    </cfRule>
  </conditionalFormatting>
  <conditionalFormatting sqref="T31">
    <cfRule type="cellIs" dxfId="20" priority="18" stopIfTrue="1" operator="equal">
      <formula>"IV"</formula>
    </cfRule>
    <cfRule type="cellIs" dxfId="19" priority="19" stopIfTrue="1" operator="equal">
      <formula>"III"</formula>
    </cfRule>
    <cfRule type="cellIs" dxfId="18" priority="20" stopIfTrue="1" operator="equal">
      <formula>"II"</formula>
    </cfRule>
    <cfRule type="cellIs" dxfId="17" priority="21" stopIfTrue="1" operator="equal">
      <formula>"I"</formula>
    </cfRule>
  </conditionalFormatting>
  <conditionalFormatting sqref="U31">
    <cfRule type="cellIs" dxfId="16" priority="16" stopIfTrue="1" operator="equal">
      <formula>"No Aceptable"</formula>
    </cfRule>
    <cfRule type="cellIs" dxfId="15" priority="17" stopIfTrue="1" operator="equal">
      <formula>"Aceptable"</formula>
    </cfRule>
  </conditionalFormatting>
  <conditionalFormatting sqref="U31">
    <cfRule type="cellIs" dxfId="14" priority="15" stopIfTrue="1" operator="equal">
      <formula>"No Aceptable o Aceptable Con Control Especifico"</formula>
    </cfRule>
  </conditionalFormatting>
  <conditionalFormatting sqref="U31">
    <cfRule type="containsText" dxfId="13" priority="14" stopIfTrue="1" operator="containsText" text="Mejorable">
      <formula>NOT(ISERROR(SEARCH("Mejorable",U31)))</formula>
    </cfRule>
  </conditionalFormatting>
  <conditionalFormatting sqref="P42">
    <cfRule type="cellIs" priority="13" stopIfTrue="1" operator="equal">
      <formula>"10, 25, 50, 100"</formula>
    </cfRule>
  </conditionalFormatting>
  <conditionalFormatting sqref="T42">
    <cfRule type="cellIs" dxfId="12" priority="9" stopIfTrue="1" operator="equal">
      <formula>"IV"</formula>
    </cfRule>
    <cfRule type="cellIs" dxfId="11" priority="10" stopIfTrue="1" operator="equal">
      <formula>"III"</formula>
    </cfRule>
    <cfRule type="cellIs" dxfId="10" priority="11" stopIfTrue="1" operator="equal">
      <formula>"II"</formula>
    </cfRule>
    <cfRule type="cellIs" dxfId="9" priority="12" stopIfTrue="1" operator="equal">
      <formula>"I"</formula>
    </cfRule>
  </conditionalFormatting>
  <conditionalFormatting sqref="U42">
    <cfRule type="cellIs" dxfId="8" priority="7" stopIfTrue="1" operator="equal">
      <formula>"No Aceptable"</formula>
    </cfRule>
    <cfRule type="cellIs" dxfId="7" priority="8" stopIfTrue="1" operator="equal">
      <formula>"Aceptable"</formula>
    </cfRule>
  </conditionalFormatting>
  <conditionalFormatting sqref="U42">
    <cfRule type="cellIs" dxfId="6" priority="6" stopIfTrue="1" operator="equal">
      <formula>"No Aceptable o Aceptable Con Control Especifico"</formula>
    </cfRule>
  </conditionalFormatting>
  <conditionalFormatting sqref="U42">
    <cfRule type="containsText" dxfId="5" priority="5" stopIfTrue="1" operator="containsText" text="Mejorable">
      <formula>NOT(ISERROR(SEARCH("Mejorable",U42)))</formula>
    </cfRule>
  </conditionalFormatting>
  <conditionalFormatting sqref="U58">
    <cfRule type="containsText" dxfId="4" priority="2" operator="containsText" text="No Aceptable o Aceptable con Control Especifico">
      <formula>NOT(ISERROR(SEARCH("No Aceptable o Aceptable con Control Especifico",U58)))</formula>
    </cfRule>
    <cfRule type="containsText" dxfId="3" priority="3" operator="containsText" text="No Aceptable">
      <formula>NOT(ISERROR(SEARCH("No Aceptable",U58)))</formula>
    </cfRule>
    <cfRule type="containsText" dxfId="2" priority="4" operator="containsText" text="No Aceptable o Aceptable con Control Especifico">
      <formula>NOT(ISERROR(SEARCH("No Aceptable o Aceptable con Control Especifico",U58)))</formula>
    </cfRule>
  </conditionalFormatting>
  <conditionalFormatting sqref="T58">
    <cfRule type="cellIs" dxfId="1" priority="1" operator="equal">
      <formula>"II"</formula>
    </cfRule>
  </conditionalFormatting>
  <dataValidations count="2">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45">
      <formula1>10</formula1>
      <formula2>100</formula2>
    </dataValidation>
    <dataValidation type="whole" allowBlank="1" showInputMessage="1" showErrorMessage="1" prompt="1 Esporadica (EE)_x000a_2 Ocasional (EO)_x000a_3 Frecuente (EF)_x000a_4 continua (EC)" sqref="O11:O45">
      <formula1>1</formula1>
      <formula2>4</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59" stopIfTrue="1" operator="containsText" text="Mejorable" id="{5B33B084-1B10-40AF-92D3-0B056B615131}">
            <xm:f>NOT(ISERROR(SEARCH("Mejorable",'C:\Users\hsuarezl\AppData\Roaming\Microsoft\Excel\[MIP DIVISIÓN SERVICIO ACUEDUCTO ZONA 1- (version 1).xlsb]valvulas'!#REF!)))</xm:f>
            <x14:dxf>
              <fill>
                <patternFill>
                  <bgColor rgb="FFFFFF00"/>
                </patternFill>
              </fill>
            </x14:dxf>
          </x14:cfRule>
          <xm:sqref>U11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FUNCIONES!$A$2:$A$82</xm:f>
          </x14:formula1>
          <xm:sqref>E45</xm:sqref>
        </x14:dataValidation>
        <x14:dataValidation type="list" allowBlank="1" showInputMessage="1" showErrorMessage="1">
          <x14:formula1>
            <xm:f>PELIGROS!$A$2:$A$445</xm:f>
          </x14:formula1>
          <xm:sqref>H45:I45 H31 H42 H19</xm:sqref>
        </x14:dataValidation>
        <x14:dataValidation type="list" allowBlank="1" showInputMessage="1" showErrorMessage="1">
          <x14:formula1>
            <xm:f>[3]Hoja2!#REF!</xm:f>
          </x14:formula1>
          <xm:sqref>E11 E22 E34 E25 E37</xm:sqref>
        </x14:dataValidation>
        <x14:dataValidation type="list" allowBlank="1" showInputMessage="1" showErrorMessage="1">
          <x14:formula1>
            <xm:f>[3]Hoja1!#REF!</xm:f>
          </x14:formula1>
          <xm:sqref>H20:H30 H32:H41 H11:H18 H43:H44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429"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30" t="s">
        <v>92</v>
      </c>
      <c r="B1" s="30" t="s">
        <v>93</v>
      </c>
      <c r="C1" s="30" t="s">
        <v>2</v>
      </c>
      <c r="D1" s="30" t="s">
        <v>94</v>
      </c>
      <c r="E1" s="30" t="s">
        <v>95</v>
      </c>
      <c r="F1" s="30" t="s">
        <v>96</v>
      </c>
      <c r="G1" s="30" t="s">
        <v>97</v>
      </c>
    </row>
    <row r="2" spans="1:7" s="29" customFormat="1" ht="47.25" customHeight="1">
      <c r="A2" s="32" t="s">
        <v>98</v>
      </c>
      <c r="B2" s="32" t="s">
        <v>99</v>
      </c>
      <c r="C2" s="32" t="s">
        <v>100</v>
      </c>
      <c r="D2" s="32" t="s">
        <v>32</v>
      </c>
      <c r="E2" s="32" t="s">
        <v>32</v>
      </c>
      <c r="F2" s="32" t="s">
        <v>101</v>
      </c>
      <c r="G2" s="32" t="s">
        <v>102</v>
      </c>
    </row>
    <row r="3" spans="1:7" s="29" customFormat="1" ht="45">
      <c r="A3" s="32" t="s">
        <v>79</v>
      </c>
      <c r="B3" s="32" t="s">
        <v>103</v>
      </c>
      <c r="C3" s="32" t="s">
        <v>104</v>
      </c>
      <c r="D3" s="32" t="s">
        <v>32</v>
      </c>
      <c r="E3" s="32" t="s">
        <v>32</v>
      </c>
      <c r="F3" s="32" t="s">
        <v>101</v>
      </c>
      <c r="G3" s="32" t="s">
        <v>102</v>
      </c>
    </row>
    <row r="4" spans="1:7" s="29" customFormat="1" ht="45">
      <c r="A4" s="32" t="s">
        <v>105</v>
      </c>
      <c r="B4" s="32" t="s">
        <v>105</v>
      </c>
      <c r="C4" s="32" t="s">
        <v>106</v>
      </c>
      <c r="D4" s="32" t="s">
        <v>32</v>
      </c>
      <c r="E4" s="32" t="s">
        <v>32</v>
      </c>
      <c r="F4" s="32" t="s">
        <v>107</v>
      </c>
      <c r="G4" s="32" t="s">
        <v>102</v>
      </c>
    </row>
    <row r="5" spans="1:7" s="29" customFormat="1" ht="75">
      <c r="A5" s="32" t="s">
        <v>108</v>
      </c>
      <c r="B5" s="32" t="s">
        <v>109</v>
      </c>
      <c r="C5" s="32" t="s">
        <v>110</v>
      </c>
      <c r="D5" s="32" t="s">
        <v>43</v>
      </c>
      <c r="E5" s="32" t="s">
        <v>111</v>
      </c>
      <c r="F5" s="32" t="s">
        <v>112</v>
      </c>
      <c r="G5" s="32" t="s">
        <v>102</v>
      </c>
    </row>
    <row r="6" spans="1:7" s="29" customFormat="1" ht="30">
      <c r="A6" s="32" t="s">
        <v>113</v>
      </c>
      <c r="B6" s="32" t="s">
        <v>108</v>
      </c>
      <c r="C6" s="32" t="s">
        <v>114</v>
      </c>
      <c r="D6" s="32" t="s">
        <v>32</v>
      </c>
      <c r="E6" s="32" t="s">
        <v>115</v>
      </c>
      <c r="F6" s="32" t="s">
        <v>112</v>
      </c>
      <c r="G6" s="32" t="s">
        <v>116</v>
      </c>
    </row>
    <row r="7" spans="1:7" s="29" customFormat="1" ht="75">
      <c r="A7" s="32" t="s">
        <v>117</v>
      </c>
      <c r="B7" s="32" t="s">
        <v>117</v>
      </c>
      <c r="C7" s="32" t="s">
        <v>118</v>
      </c>
      <c r="D7" s="32" t="s">
        <v>43</v>
      </c>
      <c r="E7" s="32" t="s">
        <v>119</v>
      </c>
      <c r="F7" s="32" t="s">
        <v>118</v>
      </c>
      <c r="G7" s="32" t="s">
        <v>102</v>
      </c>
    </row>
    <row r="8" spans="1:7" s="29" customFormat="1" ht="75">
      <c r="A8" s="32" t="s">
        <v>120</v>
      </c>
      <c r="B8" s="32" t="s">
        <v>120</v>
      </c>
      <c r="C8" s="32" t="s">
        <v>121</v>
      </c>
      <c r="D8" s="32" t="s">
        <v>43</v>
      </c>
      <c r="E8" s="32" t="s">
        <v>111</v>
      </c>
      <c r="F8" s="32" t="s">
        <v>112</v>
      </c>
      <c r="G8" s="32" t="s">
        <v>102</v>
      </c>
    </row>
    <row r="9" spans="1:7" s="29" customFormat="1" ht="30">
      <c r="A9" s="32" t="s">
        <v>122</v>
      </c>
      <c r="B9" s="32" t="s">
        <v>120</v>
      </c>
      <c r="C9" s="32" t="s">
        <v>121</v>
      </c>
      <c r="D9" s="32" t="s">
        <v>32</v>
      </c>
      <c r="E9" s="32" t="s">
        <v>115</v>
      </c>
      <c r="F9" s="32" t="s">
        <v>112</v>
      </c>
      <c r="G9" s="32" t="s">
        <v>116</v>
      </c>
    </row>
    <row r="10" spans="1:7" s="29" customFormat="1">
      <c r="A10" s="32" t="s">
        <v>126</v>
      </c>
      <c r="B10" s="32" t="s">
        <v>126</v>
      </c>
      <c r="C10" s="32" t="s">
        <v>127</v>
      </c>
      <c r="D10" s="32" t="s">
        <v>128</v>
      </c>
      <c r="E10" s="32" t="s">
        <v>128</v>
      </c>
      <c r="F10" s="32" t="s">
        <v>128</v>
      </c>
      <c r="G10" s="32" t="s">
        <v>128</v>
      </c>
    </row>
    <row r="11" spans="1:7" s="29" customFormat="1" ht="75">
      <c r="A11" s="32" t="s">
        <v>151</v>
      </c>
      <c r="B11" s="32" t="s">
        <v>152</v>
      </c>
      <c r="C11" s="32" t="s">
        <v>153</v>
      </c>
      <c r="D11" s="32" t="s">
        <v>43</v>
      </c>
      <c r="E11" s="32" t="s">
        <v>32</v>
      </c>
      <c r="F11" s="32" t="s">
        <v>154</v>
      </c>
      <c r="G11" s="32" t="s">
        <v>32</v>
      </c>
    </row>
    <row r="12" spans="1:7" s="29" customFormat="1" ht="75">
      <c r="A12" s="32" t="s">
        <v>155</v>
      </c>
      <c r="B12" s="32" t="s">
        <v>156</v>
      </c>
      <c r="C12" s="32" t="s">
        <v>157</v>
      </c>
      <c r="D12" s="32" t="s">
        <v>43</v>
      </c>
      <c r="E12" s="32" t="s">
        <v>32</v>
      </c>
      <c r="F12" s="32" t="s">
        <v>154</v>
      </c>
      <c r="G12" s="32" t="s">
        <v>32</v>
      </c>
    </row>
    <row r="13" spans="1:7" s="29" customFormat="1" ht="30">
      <c r="A13" s="32" t="s">
        <v>158</v>
      </c>
      <c r="B13" s="32" t="s">
        <v>159</v>
      </c>
      <c r="C13" s="32" t="s">
        <v>160</v>
      </c>
      <c r="D13" s="32" t="s">
        <v>32</v>
      </c>
      <c r="E13" s="32" t="s">
        <v>32</v>
      </c>
      <c r="F13" s="32" t="s">
        <v>154</v>
      </c>
      <c r="G13" s="32" t="s">
        <v>32</v>
      </c>
    </row>
    <row r="14" spans="1:7" s="29" customFormat="1" ht="75">
      <c r="A14" s="32" t="s">
        <v>161</v>
      </c>
      <c r="B14" s="32" t="s">
        <v>162</v>
      </c>
      <c r="C14" s="32" t="s">
        <v>163</v>
      </c>
      <c r="D14" s="32" t="s">
        <v>43</v>
      </c>
      <c r="E14" s="32" t="s">
        <v>32</v>
      </c>
      <c r="F14" s="32" t="s">
        <v>71</v>
      </c>
      <c r="G14" s="32" t="s">
        <v>32</v>
      </c>
    </row>
    <row r="15" spans="1:7" s="29" customFormat="1" ht="75">
      <c r="A15" s="32" t="s">
        <v>67</v>
      </c>
      <c r="B15" s="32" t="s">
        <v>68</v>
      </c>
      <c r="C15" s="32" t="s">
        <v>69</v>
      </c>
      <c r="D15" s="32" t="s">
        <v>43</v>
      </c>
      <c r="E15" s="32" t="s">
        <v>70</v>
      </c>
      <c r="F15" s="32" t="s">
        <v>71</v>
      </c>
      <c r="G15" s="32" t="s">
        <v>32</v>
      </c>
    </row>
    <row r="16" spans="1:7" s="29" customFormat="1" ht="75">
      <c r="A16" s="32" t="s">
        <v>164</v>
      </c>
      <c r="B16" s="32" t="s">
        <v>165</v>
      </c>
      <c r="C16" s="32" t="s">
        <v>166</v>
      </c>
      <c r="D16" s="32" t="s">
        <v>43</v>
      </c>
      <c r="E16" s="32" t="s">
        <v>167</v>
      </c>
      <c r="F16" s="32" t="s">
        <v>168</v>
      </c>
      <c r="G16" s="32" t="s">
        <v>169</v>
      </c>
    </row>
    <row r="17" spans="1:7" s="29" customFormat="1" ht="75">
      <c r="A17" s="32" t="s">
        <v>170</v>
      </c>
      <c r="B17" s="32" t="s">
        <v>171</v>
      </c>
      <c r="C17" s="32" t="s">
        <v>172</v>
      </c>
      <c r="D17" s="32" t="s">
        <v>43</v>
      </c>
      <c r="E17" s="32" t="s">
        <v>30</v>
      </c>
      <c r="F17" s="32" t="s">
        <v>173</v>
      </c>
      <c r="G17" s="32" t="s">
        <v>32</v>
      </c>
    </row>
    <row r="18" spans="1:7" s="29" customFormat="1" ht="75">
      <c r="A18" s="32" t="s">
        <v>174</v>
      </c>
      <c r="B18" s="32" t="s">
        <v>171</v>
      </c>
      <c r="C18" s="32" t="s">
        <v>175</v>
      </c>
      <c r="D18" s="32" t="s">
        <v>43</v>
      </c>
      <c r="E18" s="32" t="s">
        <v>176</v>
      </c>
      <c r="F18" s="32" t="s">
        <v>175</v>
      </c>
      <c r="G18" s="32" t="s">
        <v>32</v>
      </c>
    </row>
    <row r="19" spans="1:7" s="29" customFormat="1" ht="75">
      <c r="A19" s="32" t="s">
        <v>177</v>
      </c>
      <c r="B19" s="32" t="s">
        <v>165</v>
      </c>
      <c r="C19" s="32" t="s">
        <v>178</v>
      </c>
      <c r="D19" s="32" t="s">
        <v>43</v>
      </c>
      <c r="E19" s="32" t="s">
        <v>167</v>
      </c>
      <c r="F19" s="32" t="s">
        <v>179</v>
      </c>
      <c r="G19" s="32" t="s">
        <v>32</v>
      </c>
    </row>
    <row r="20" spans="1:7" s="29" customFormat="1" ht="75">
      <c r="A20" s="32" t="s">
        <v>244</v>
      </c>
      <c r="B20" s="32" t="s">
        <v>245</v>
      </c>
      <c r="C20" s="32" t="s">
        <v>246</v>
      </c>
      <c r="D20" s="32" t="s">
        <v>43</v>
      </c>
      <c r="E20" s="32" t="s">
        <v>247</v>
      </c>
      <c r="F20" s="32" t="s">
        <v>248</v>
      </c>
      <c r="G20" s="32" t="s">
        <v>249</v>
      </c>
    </row>
    <row r="21" spans="1:7" s="29" customFormat="1" ht="75">
      <c r="A21" s="32" t="s">
        <v>250</v>
      </c>
      <c r="B21" s="32" t="s">
        <v>251</v>
      </c>
      <c r="C21" s="32" t="s">
        <v>252</v>
      </c>
      <c r="D21" s="32" t="s">
        <v>43</v>
      </c>
      <c r="E21" s="32" t="s">
        <v>253</v>
      </c>
      <c r="F21" s="32" t="s">
        <v>254</v>
      </c>
      <c r="G21" s="32" t="s">
        <v>255</v>
      </c>
    </row>
    <row r="22" spans="1:7" s="29" customFormat="1" ht="75">
      <c r="A22" s="32" t="s">
        <v>256</v>
      </c>
      <c r="B22" s="32" t="s">
        <v>251</v>
      </c>
      <c r="C22" s="32" t="s">
        <v>257</v>
      </c>
      <c r="D22" s="32" t="s">
        <v>43</v>
      </c>
      <c r="E22" s="32" t="s">
        <v>253</v>
      </c>
      <c r="F22" s="32" t="s">
        <v>65</v>
      </c>
      <c r="G22" s="32" t="s">
        <v>255</v>
      </c>
    </row>
    <row r="23" spans="1:7" s="29" customFormat="1" ht="75">
      <c r="A23" s="32" t="s">
        <v>258</v>
      </c>
      <c r="B23" s="32" t="s">
        <v>259</v>
      </c>
      <c r="C23" s="32" t="s">
        <v>260</v>
      </c>
      <c r="D23" s="32" t="s">
        <v>43</v>
      </c>
      <c r="E23" s="32" t="s">
        <v>261</v>
      </c>
      <c r="F23" s="32" t="s">
        <v>262</v>
      </c>
      <c r="G23" s="32" t="s">
        <v>255</v>
      </c>
    </row>
    <row r="24" spans="1:7" s="29" customFormat="1" ht="75">
      <c r="A24" s="32" t="s">
        <v>263</v>
      </c>
      <c r="B24" s="32" t="s">
        <v>264</v>
      </c>
      <c r="C24" s="32" t="s">
        <v>265</v>
      </c>
      <c r="D24" s="32" t="s">
        <v>43</v>
      </c>
      <c r="E24" s="32" t="s">
        <v>266</v>
      </c>
      <c r="F24" s="32" t="s">
        <v>267</v>
      </c>
      <c r="G24" s="32" t="s">
        <v>268</v>
      </c>
    </row>
    <row r="25" spans="1:7" s="29" customFormat="1" ht="75">
      <c r="A25" s="32" t="s">
        <v>269</v>
      </c>
      <c r="B25" s="32" t="s">
        <v>270</v>
      </c>
      <c r="C25" s="32" t="s">
        <v>271</v>
      </c>
      <c r="D25" s="32" t="s">
        <v>43</v>
      </c>
      <c r="E25" s="32" t="s">
        <v>272</v>
      </c>
      <c r="F25" s="32" t="s">
        <v>262</v>
      </c>
      <c r="G25" s="32" t="s">
        <v>273</v>
      </c>
    </row>
    <row r="26" spans="1:7" s="29" customFormat="1" ht="75">
      <c r="A26" s="32" t="s">
        <v>274</v>
      </c>
      <c r="B26" s="32" t="s">
        <v>275</v>
      </c>
      <c r="C26" s="32" t="s">
        <v>276</v>
      </c>
      <c r="D26" s="32" t="s">
        <v>43</v>
      </c>
      <c r="E26" s="32" t="s">
        <v>272</v>
      </c>
      <c r="F26" s="32" t="s">
        <v>262</v>
      </c>
      <c r="G26" s="32" t="s">
        <v>277</v>
      </c>
    </row>
    <row r="27" spans="1:7" s="29" customFormat="1" ht="30">
      <c r="A27" s="32" t="s">
        <v>72</v>
      </c>
      <c r="B27" s="32" t="s">
        <v>73</v>
      </c>
      <c r="C27" s="32" t="s">
        <v>74</v>
      </c>
      <c r="D27" s="32" t="s">
        <v>32</v>
      </c>
      <c r="E27" s="32" t="s">
        <v>33</v>
      </c>
      <c r="F27" s="32" t="s">
        <v>75</v>
      </c>
      <c r="G27" s="32" t="s">
        <v>32</v>
      </c>
    </row>
    <row r="28" spans="1:7" s="29" customFormat="1" ht="30">
      <c r="A28" s="32" t="s">
        <v>448</v>
      </c>
      <c r="B28" s="32" t="s">
        <v>449</v>
      </c>
      <c r="C28" s="32" t="s">
        <v>450</v>
      </c>
      <c r="D28" s="32" t="s">
        <v>32</v>
      </c>
      <c r="E28" s="32" t="s">
        <v>33</v>
      </c>
      <c r="F28" s="32" t="s">
        <v>75</v>
      </c>
      <c r="G28" s="32" t="s">
        <v>451</v>
      </c>
    </row>
    <row r="29" spans="1:7" s="29" customFormat="1">
      <c r="A29" s="32" t="s">
        <v>76</v>
      </c>
      <c r="B29" s="32" t="s">
        <v>77</v>
      </c>
      <c r="C29" s="32" t="s">
        <v>78</v>
      </c>
      <c r="D29" s="32" t="s">
        <v>32</v>
      </c>
      <c r="E29" s="32" t="s">
        <v>33</v>
      </c>
      <c r="F29" s="32" t="s">
        <v>75</v>
      </c>
      <c r="G29" s="32" t="s">
        <v>32</v>
      </c>
    </row>
    <row r="30" spans="1:7" s="29" customFormat="1" ht="30">
      <c r="A30" s="32" t="s">
        <v>452</v>
      </c>
      <c r="B30" s="32" t="s">
        <v>453</v>
      </c>
      <c r="C30" s="32" t="s">
        <v>454</v>
      </c>
      <c r="D30" s="32" t="s">
        <v>32</v>
      </c>
      <c r="E30" s="32" t="s">
        <v>32</v>
      </c>
      <c r="F30" s="32" t="s">
        <v>75</v>
      </c>
      <c r="G30" s="32" t="s">
        <v>32</v>
      </c>
    </row>
    <row r="31" spans="1:7" s="29" customFormat="1" ht="30">
      <c r="A31" s="32" t="s">
        <v>88</v>
      </c>
      <c r="B31" s="32" t="s">
        <v>89</v>
      </c>
      <c r="C31" s="32" t="s">
        <v>90</v>
      </c>
      <c r="D31" s="32" t="s">
        <v>32</v>
      </c>
      <c r="E31" s="32" t="s">
        <v>33</v>
      </c>
      <c r="F31" s="32" t="s">
        <v>91</v>
      </c>
      <c r="G31" s="32" t="s">
        <v>32</v>
      </c>
    </row>
    <row r="32" spans="1:7" s="29" customFormat="1" ht="30">
      <c r="A32" s="32" t="s">
        <v>455</v>
      </c>
      <c r="B32" s="32" t="s">
        <v>456</v>
      </c>
      <c r="C32" s="32" t="s">
        <v>454</v>
      </c>
      <c r="D32" s="32" t="s">
        <v>32</v>
      </c>
      <c r="E32" s="32" t="s">
        <v>33</v>
      </c>
      <c r="F32" s="32" t="s">
        <v>75</v>
      </c>
      <c r="G32" s="32" t="s">
        <v>32</v>
      </c>
    </row>
    <row r="33" spans="1:7" s="29" customFormat="1" ht="75">
      <c r="A33" s="32" t="s">
        <v>40</v>
      </c>
      <c r="B33" s="32" t="s">
        <v>41</v>
      </c>
      <c r="C33" s="32" t="s">
        <v>42</v>
      </c>
      <c r="D33" s="32" t="s">
        <v>43</v>
      </c>
      <c r="E33" s="32" t="s">
        <v>44</v>
      </c>
      <c r="F33" s="32" t="s">
        <v>45</v>
      </c>
      <c r="G33" s="32" t="s">
        <v>46</v>
      </c>
    </row>
    <row r="34" spans="1:7" s="29" customFormat="1" ht="60">
      <c r="A34" s="32" t="s">
        <v>47</v>
      </c>
      <c r="B34" s="32" t="s">
        <v>48</v>
      </c>
      <c r="C34" s="32" t="s">
        <v>49</v>
      </c>
      <c r="D34" s="32" t="s">
        <v>32</v>
      </c>
      <c r="E34" s="32" t="s">
        <v>50</v>
      </c>
      <c r="F34" s="32" t="s">
        <v>51</v>
      </c>
      <c r="G34" s="32" t="s">
        <v>46</v>
      </c>
    </row>
    <row r="35" spans="1:7" s="29" customFormat="1" ht="30">
      <c r="A35" s="32" t="s">
        <v>483</v>
      </c>
      <c r="B35" s="32" t="s">
        <v>484</v>
      </c>
      <c r="C35" s="32" t="s">
        <v>49</v>
      </c>
      <c r="D35" s="32" t="s">
        <v>32</v>
      </c>
      <c r="E35" s="32" t="s">
        <v>32</v>
      </c>
      <c r="F35" s="32" t="s">
        <v>485</v>
      </c>
      <c r="G35" s="32" t="s">
        <v>46</v>
      </c>
    </row>
    <row r="36" spans="1:7" s="29" customFormat="1" ht="75">
      <c r="A36" s="32" t="s">
        <v>486</v>
      </c>
      <c r="B36" s="32" t="s">
        <v>487</v>
      </c>
      <c r="C36" s="32" t="s">
        <v>488</v>
      </c>
      <c r="D36" s="32" t="s">
        <v>43</v>
      </c>
      <c r="E36" s="32" t="s">
        <v>44</v>
      </c>
      <c r="F36" s="32" t="s">
        <v>489</v>
      </c>
      <c r="G36" s="32" t="s">
        <v>490</v>
      </c>
    </row>
    <row r="37" spans="1:7" s="29" customFormat="1" ht="75">
      <c r="A37" s="32" t="s">
        <v>1188</v>
      </c>
      <c r="B37" s="32" t="s">
        <v>52</v>
      </c>
      <c r="C37" s="32" t="s">
        <v>53</v>
      </c>
      <c r="D37" s="32" t="s">
        <v>43</v>
      </c>
      <c r="E37" s="32" t="s">
        <v>54</v>
      </c>
      <c r="F37" s="32" t="s">
        <v>55</v>
      </c>
      <c r="G37" s="32" t="s">
        <v>56</v>
      </c>
    </row>
    <row r="38" spans="1:7" s="29" customFormat="1" ht="75">
      <c r="A38" s="32" t="s">
        <v>566</v>
      </c>
      <c r="B38" s="32" t="s">
        <v>567</v>
      </c>
      <c r="C38" s="32" t="s">
        <v>568</v>
      </c>
      <c r="D38" s="32" t="s">
        <v>43</v>
      </c>
      <c r="E38" s="32" t="s">
        <v>569</v>
      </c>
      <c r="F38" s="32" t="s">
        <v>55</v>
      </c>
      <c r="G38" s="32" t="s">
        <v>570</v>
      </c>
    </row>
    <row r="39" spans="1:7" s="29" customFormat="1" ht="75">
      <c r="A39" s="32" t="s">
        <v>571</v>
      </c>
      <c r="B39" s="32" t="s">
        <v>572</v>
      </c>
      <c r="C39" s="32" t="s">
        <v>573</v>
      </c>
      <c r="D39" s="32" t="s">
        <v>43</v>
      </c>
      <c r="E39" s="32" t="s">
        <v>574</v>
      </c>
      <c r="F39" s="32" t="s">
        <v>55</v>
      </c>
      <c r="G39" s="32" t="s">
        <v>575</v>
      </c>
    </row>
    <row r="40" spans="1:7" s="29" customFormat="1" ht="75">
      <c r="A40" s="32" t="s">
        <v>576</v>
      </c>
      <c r="B40" s="32" t="s">
        <v>577</v>
      </c>
      <c r="C40" s="32" t="s">
        <v>578</v>
      </c>
      <c r="D40" s="32" t="s">
        <v>43</v>
      </c>
      <c r="E40" s="32" t="s">
        <v>579</v>
      </c>
      <c r="F40" s="32" t="s">
        <v>55</v>
      </c>
      <c r="G40" s="32" t="s">
        <v>580</v>
      </c>
    </row>
    <row r="41" spans="1:7" s="29" customFormat="1" ht="75">
      <c r="A41" s="32" t="s">
        <v>581</v>
      </c>
      <c r="B41" s="32" t="s">
        <v>567</v>
      </c>
      <c r="C41" s="32" t="s">
        <v>582</v>
      </c>
      <c r="D41" s="32" t="s">
        <v>43</v>
      </c>
      <c r="E41" s="32" t="s">
        <v>583</v>
      </c>
      <c r="F41" s="32" t="s">
        <v>55</v>
      </c>
      <c r="G41" s="32" t="s">
        <v>32</v>
      </c>
    </row>
    <row r="42" spans="1:7" s="29" customFormat="1" ht="75">
      <c r="A42" s="32" t="s">
        <v>584</v>
      </c>
      <c r="B42" s="32" t="s">
        <v>585</v>
      </c>
      <c r="C42" s="32" t="s">
        <v>586</v>
      </c>
      <c r="D42" s="32" t="s">
        <v>43</v>
      </c>
      <c r="E42" s="32" t="s">
        <v>32</v>
      </c>
      <c r="F42" s="32" t="s">
        <v>55</v>
      </c>
      <c r="G42" s="32" t="s">
        <v>587</v>
      </c>
    </row>
    <row r="43" spans="1:7" s="29" customFormat="1" ht="75">
      <c r="A43" s="32" t="s">
        <v>588</v>
      </c>
      <c r="B43" s="32" t="s">
        <v>589</v>
      </c>
      <c r="C43" s="32" t="s">
        <v>590</v>
      </c>
      <c r="D43" s="32" t="s">
        <v>43</v>
      </c>
      <c r="E43" s="32" t="s">
        <v>32</v>
      </c>
      <c r="F43" s="32" t="s">
        <v>55</v>
      </c>
      <c r="G43" s="32" t="s">
        <v>591</v>
      </c>
    </row>
    <row r="44" spans="1:7" s="29" customFormat="1" ht="75">
      <c r="A44" s="32" t="s">
        <v>592</v>
      </c>
      <c r="B44" s="32" t="s">
        <v>593</v>
      </c>
      <c r="C44" s="32" t="s">
        <v>594</v>
      </c>
      <c r="D44" s="32" t="s">
        <v>43</v>
      </c>
      <c r="E44" s="32" t="s">
        <v>32</v>
      </c>
      <c r="F44" s="32" t="s">
        <v>32</v>
      </c>
      <c r="G44" s="32" t="s">
        <v>32</v>
      </c>
    </row>
    <row r="45" spans="1:7" s="29" customFormat="1" ht="75">
      <c r="A45" s="32" t="s">
        <v>595</v>
      </c>
      <c r="B45" s="32" t="s">
        <v>596</v>
      </c>
      <c r="C45" s="32" t="s">
        <v>594</v>
      </c>
      <c r="D45" s="32" t="s">
        <v>43</v>
      </c>
      <c r="E45" s="32" t="s">
        <v>32</v>
      </c>
      <c r="F45" s="32" t="s">
        <v>55</v>
      </c>
      <c r="G45" s="32" t="s">
        <v>591</v>
      </c>
    </row>
    <row r="46" spans="1:7" s="29" customFormat="1" ht="45">
      <c r="A46" s="32" t="s">
        <v>597</v>
      </c>
      <c r="B46" s="32" t="s">
        <v>598</v>
      </c>
      <c r="C46" s="32" t="s">
        <v>599</v>
      </c>
      <c r="D46" s="32" t="s">
        <v>32</v>
      </c>
      <c r="E46" s="32" t="s">
        <v>32</v>
      </c>
      <c r="F46" s="32" t="s">
        <v>600</v>
      </c>
      <c r="G46" s="32" t="s">
        <v>601</v>
      </c>
    </row>
    <row r="47" spans="1:7" s="29" customFormat="1" ht="45">
      <c r="A47" s="32" t="s">
        <v>602</v>
      </c>
      <c r="B47" s="32" t="s">
        <v>603</v>
      </c>
      <c r="C47" s="32" t="s">
        <v>604</v>
      </c>
      <c r="D47" s="32" t="s">
        <v>32</v>
      </c>
      <c r="E47" s="32" t="s">
        <v>32</v>
      </c>
      <c r="F47" s="32" t="s">
        <v>605</v>
      </c>
      <c r="G47" s="32" t="s">
        <v>601</v>
      </c>
    </row>
    <row r="48" spans="1:7" s="29" customFormat="1" ht="75">
      <c r="A48" s="44" t="s">
        <v>1189</v>
      </c>
      <c r="B48" s="44" t="s">
        <v>1190</v>
      </c>
      <c r="C48" s="44" t="s">
        <v>1191</v>
      </c>
      <c r="D48" s="44" t="s">
        <v>43</v>
      </c>
      <c r="E48" s="44" t="s">
        <v>609</v>
      </c>
      <c r="F48" s="44" t="s">
        <v>1192</v>
      </c>
      <c r="G48" s="44" t="s">
        <v>1193</v>
      </c>
    </row>
    <row r="49" spans="1:9" s="29" customFormat="1" ht="75">
      <c r="A49" s="32" t="s">
        <v>606</v>
      </c>
      <c r="B49" s="32" t="s">
        <v>607</v>
      </c>
      <c r="C49" s="32" t="s">
        <v>608</v>
      </c>
      <c r="D49" s="32" t="s">
        <v>43</v>
      </c>
      <c r="E49" s="32" t="s">
        <v>609</v>
      </c>
      <c r="F49" s="32" t="s">
        <v>610</v>
      </c>
      <c r="G49" s="32" t="s">
        <v>611</v>
      </c>
    </row>
    <row r="50" spans="1:9" s="29" customFormat="1" ht="75">
      <c r="A50" s="32" t="s">
        <v>612</v>
      </c>
      <c r="B50" s="32" t="s">
        <v>613</v>
      </c>
      <c r="C50" s="32" t="s">
        <v>614</v>
      </c>
      <c r="D50" s="32" t="s">
        <v>43</v>
      </c>
      <c r="E50" s="32" t="s">
        <v>609</v>
      </c>
      <c r="F50" s="32" t="s">
        <v>615</v>
      </c>
      <c r="G50" s="32" t="s">
        <v>616</v>
      </c>
    </row>
    <row r="51" spans="1:9" s="29" customFormat="1" ht="75">
      <c r="A51" s="32" t="s">
        <v>57</v>
      </c>
      <c r="B51" s="32" t="s">
        <v>58</v>
      </c>
      <c r="C51" s="32" t="s">
        <v>59</v>
      </c>
      <c r="D51" s="32" t="s">
        <v>43</v>
      </c>
      <c r="E51" s="32" t="s">
        <v>60</v>
      </c>
      <c r="F51" s="32" t="s">
        <v>61</v>
      </c>
      <c r="G51" s="32" t="s">
        <v>32</v>
      </c>
    </row>
    <row r="52" spans="1:9" s="29" customFormat="1" ht="75">
      <c r="A52" s="32" t="s">
        <v>320</v>
      </c>
      <c r="B52" s="32" t="s">
        <v>617</v>
      </c>
      <c r="C52" s="32" t="s">
        <v>618</v>
      </c>
      <c r="D52" s="32" t="s">
        <v>43</v>
      </c>
      <c r="E52" s="32" t="s">
        <v>619</v>
      </c>
      <c r="F52" s="32" t="s">
        <v>55</v>
      </c>
      <c r="G52" s="32" t="s">
        <v>620</v>
      </c>
    </row>
    <row r="53" spans="1:9" s="29" customFormat="1" ht="45">
      <c r="A53" s="32" t="s">
        <v>621</v>
      </c>
      <c r="B53" s="32" t="s">
        <v>622</v>
      </c>
      <c r="C53" s="32" t="s">
        <v>623</v>
      </c>
      <c r="D53" s="32" t="s">
        <v>32</v>
      </c>
      <c r="E53" s="32" t="s">
        <v>32</v>
      </c>
      <c r="F53" s="32" t="s">
        <v>55</v>
      </c>
      <c r="G53" s="32" t="s">
        <v>32</v>
      </c>
    </row>
    <row r="54" spans="1:9" s="29" customFormat="1" ht="75">
      <c r="A54" s="32" t="s">
        <v>624</v>
      </c>
      <c r="B54" s="32" t="s">
        <v>625</v>
      </c>
      <c r="C54" s="32" t="s">
        <v>626</v>
      </c>
      <c r="D54" s="32" t="s">
        <v>43</v>
      </c>
      <c r="E54" s="32" t="s">
        <v>627</v>
      </c>
      <c r="F54" s="32" t="s">
        <v>65</v>
      </c>
      <c r="G54" s="32" t="s">
        <v>628</v>
      </c>
    </row>
    <row r="55" spans="1:9" s="29" customFormat="1" ht="75">
      <c r="A55" s="32" t="s">
        <v>86</v>
      </c>
      <c r="B55" s="32" t="s">
        <v>35</v>
      </c>
      <c r="C55" s="32" t="s">
        <v>87</v>
      </c>
      <c r="D55" s="32" t="s">
        <v>43</v>
      </c>
      <c r="E55" s="32" t="s">
        <v>64</v>
      </c>
      <c r="F55" s="32" t="s">
        <v>65</v>
      </c>
      <c r="G55" s="32" t="s">
        <v>66</v>
      </c>
    </row>
    <row r="56" spans="1:9" s="29" customFormat="1" ht="75">
      <c r="A56" s="32" t="s">
        <v>629</v>
      </c>
      <c r="B56" s="32" t="s">
        <v>35</v>
      </c>
      <c r="C56" s="32" t="s">
        <v>87</v>
      </c>
      <c r="D56" s="32" t="s">
        <v>43</v>
      </c>
      <c r="E56" s="32" t="s">
        <v>64</v>
      </c>
      <c r="F56" s="32" t="s">
        <v>65</v>
      </c>
      <c r="G56" s="32" t="s">
        <v>66</v>
      </c>
    </row>
    <row r="57" spans="1:9" s="29" customFormat="1" ht="75">
      <c r="A57" s="32" t="s">
        <v>630</v>
      </c>
      <c r="B57" s="32" t="s">
        <v>35</v>
      </c>
      <c r="C57" s="32" t="s">
        <v>87</v>
      </c>
      <c r="D57" s="32" t="s">
        <v>43</v>
      </c>
      <c r="E57" s="32" t="s">
        <v>64</v>
      </c>
      <c r="F57" s="32" t="s">
        <v>65</v>
      </c>
      <c r="G57" s="32" t="s">
        <v>66</v>
      </c>
    </row>
    <row r="58" spans="1:9" s="29" customFormat="1" ht="75">
      <c r="A58" s="32" t="s">
        <v>631</v>
      </c>
      <c r="B58" s="32" t="s">
        <v>63</v>
      </c>
      <c r="C58" s="32" t="s">
        <v>34</v>
      </c>
      <c r="D58" s="32" t="s">
        <v>43</v>
      </c>
      <c r="E58" s="32" t="s">
        <v>64</v>
      </c>
      <c r="F58" s="32" t="s">
        <v>65</v>
      </c>
      <c r="G58" s="32" t="s">
        <v>66</v>
      </c>
    </row>
    <row r="59" spans="1:9" s="29" customFormat="1" ht="75">
      <c r="A59" s="32" t="s">
        <v>632</v>
      </c>
      <c r="B59" s="32" t="s">
        <v>63</v>
      </c>
      <c r="C59" s="32" t="s">
        <v>34</v>
      </c>
      <c r="D59" s="32" t="s">
        <v>43</v>
      </c>
      <c r="E59" s="32" t="s">
        <v>64</v>
      </c>
      <c r="F59" s="32" t="s">
        <v>65</v>
      </c>
      <c r="G59" s="32" t="s">
        <v>66</v>
      </c>
    </row>
    <row r="60" spans="1:9" s="29" customFormat="1" ht="75">
      <c r="A60" s="32" t="s">
        <v>633</v>
      </c>
      <c r="B60" s="32" t="s">
        <v>35</v>
      </c>
      <c r="C60" s="32" t="s">
        <v>87</v>
      </c>
      <c r="D60" s="32" t="s">
        <v>43</v>
      </c>
      <c r="E60" s="32" t="s">
        <v>64</v>
      </c>
      <c r="F60" s="32" t="s">
        <v>65</v>
      </c>
      <c r="G60" s="32" t="s">
        <v>66</v>
      </c>
    </row>
    <row r="61" spans="1:9" s="29" customFormat="1" ht="75">
      <c r="A61" s="32" t="s">
        <v>62</v>
      </c>
      <c r="B61" s="32" t="s">
        <v>63</v>
      </c>
      <c r="C61" s="32" t="s">
        <v>34</v>
      </c>
      <c r="D61" s="32" t="s">
        <v>43</v>
      </c>
      <c r="E61" s="32" t="s">
        <v>64</v>
      </c>
      <c r="F61" s="32" t="s">
        <v>65</v>
      </c>
      <c r="G61" s="32" t="s">
        <v>66</v>
      </c>
    </row>
    <row r="62" spans="1:9" s="29" customFormat="1" ht="75">
      <c r="A62" s="32" t="s">
        <v>634</v>
      </c>
      <c r="B62" s="32" t="s">
        <v>63</v>
      </c>
      <c r="C62" s="32" t="s">
        <v>34</v>
      </c>
      <c r="D62" s="32" t="s">
        <v>43</v>
      </c>
      <c r="E62" s="32" t="s">
        <v>64</v>
      </c>
      <c r="F62" s="32" t="s">
        <v>65</v>
      </c>
      <c r="G62" s="32" t="s">
        <v>66</v>
      </c>
    </row>
    <row r="63" spans="1:9" s="29" customFormat="1" ht="75">
      <c r="A63" s="32" t="s">
        <v>635</v>
      </c>
      <c r="B63" s="32" t="s">
        <v>63</v>
      </c>
      <c r="C63" s="32" t="s">
        <v>34</v>
      </c>
      <c r="D63" s="32" t="s">
        <v>43</v>
      </c>
      <c r="E63" s="32" t="s">
        <v>64</v>
      </c>
      <c r="F63" s="32" t="s">
        <v>65</v>
      </c>
      <c r="G63" s="32" t="s">
        <v>66</v>
      </c>
    </row>
    <row r="64" spans="1:9">
      <c r="A64" s="31" t="s">
        <v>123</v>
      </c>
      <c r="B64" s="31" t="s">
        <v>124</v>
      </c>
      <c r="C64" s="31" t="s">
        <v>125</v>
      </c>
      <c r="D64" s="31" t="s">
        <v>32</v>
      </c>
      <c r="E64" s="31" t="s">
        <v>32</v>
      </c>
      <c r="F64" s="31" t="s">
        <v>32</v>
      </c>
      <c r="G64" s="31" t="s">
        <v>32</v>
      </c>
      <c r="I64" s="29"/>
    </row>
    <row r="65" spans="1:7">
      <c r="A65" s="31" t="s">
        <v>79</v>
      </c>
      <c r="B65" s="31" t="s">
        <v>80</v>
      </c>
      <c r="C65" s="31" t="s">
        <v>81</v>
      </c>
      <c r="D65" s="31" t="s">
        <v>82</v>
      </c>
      <c r="E65" s="31" t="s">
        <v>83</v>
      </c>
      <c r="F65" s="31" t="s">
        <v>84</v>
      </c>
      <c r="G65" s="31" t="s">
        <v>85</v>
      </c>
    </row>
    <row r="66" spans="1:7">
      <c r="A66" s="31" t="s">
        <v>636</v>
      </c>
      <c r="B66" s="31" t="s">
        <v>129</v>
      </c>
      <c r="C66" s="31" t="s">
        <v>130</v>
      </c>
      <c r="D66" s="31" t="s">
        <v>131</v>
      </c>
      <c r="E66" s="31" t="s">
        <v>131</v>
      </c>
      <c r="F66" s="31" t="s">
        <v>130</v>
      </c>
      <c r="G66" s="31" t="s">
        <v>131</v>
      </c>
    </row>
    <row r="67" spans="1:7">
      <c r="A67" s="31" t="s">
        <v>637</v>
      </c>
      <c r="B67" s="31" t="s">
        <v>129</v>
      </c>
      <c r="C67" s="31" t="s">
        <v>132</v>
      </c>
      <c r="D67" s="31" t="s">
        <v>131</v>
      </c>
      <c r="E67" s="31" t="s">
        <v>131</v>
      </c>
      <c r="F67" s="31" t="s">
        <v>132</v>
      </c>
      <c r="G67" s="31" t="s">
        <v>131</v>
      </c>
    </row>
    <row r="68" spans="1:7">
      <c r="A68" s="31" t="s">
        <v>638</v>
      </c>
      <c r="B68" s="31" t="s">
        <v>129</v>
      </c>
      <c r="C68" s="31" t="s">
        <v>133</v>
      </c>
      <c r="D68" s="31" t="s">
        <v>131</v>
      </c>
      <c r="E68" s="31" t="s">
        <v>131</v>
      </c>
      <c r="F68" s="31" t="s">
        <v>133</v>
      </c>
      <c r="G68" s="31" t="s">
        <v>131</v>
      </c>
    </row>
    <row r="69" spans="1:7">
      <c r="A69" s="31" t="s">
        <v>639</v>
      </c>
      <c r="B69" s="31" t="s">
        <v>129</v>
      </c>
      <c r="C69" s="31" t="s">
        <v>134</v>
      </c>
      <c r="D69" s="31" t="s">
        <v>131</v>
      </c>
      <c r="E69" s="31" t="s">
        <v>131</v>
      </c>
      <c r="F69" s="31" t="s">
        <v>134</v>
      </c>
      <c r="G69" s="31" t="s">
        <v>131</v>
      </c>
    </row>
    <row r="70" spans="1:7" ht="45">
      <c r="A70" s="31" t="s">
        <v>640</v>
      </c>
      <c r="B70" s="31" t="s">
        <v>129</v>
      </c>
      <c r="C70" s="31" t="s">
        <v>135</v>
      </c>
      <c r="D70" s="31" t="s">
        <v>131</v>
      </c>
      <c r="E70" s="31" t="s">
        <v>131</v>
      </c>
      <c r="F70" s="31" t="s">
        <v>135</v>
      </c>
      <c r="G70" s="31" t="s">
        <v>131</v>
      </c>
    </row>
    <row r="71" spans="1:7">
      <c r="A71" s="31" t="s">
        <v>641</v>
      </c>
      <c r="B71" s="31" t="s">
        <v>129</v>
      </c>
      <c r="C71" s="31" t="s">
        <v>136</v>
      </c>
      <c r="D71" s="31" t="s">
        <v>131</v>
      </c>
      <c r="E71" s="31" t="s">
        <v>131</v>
      </c>
      <c r="F71" s="31" t="s">
        <v>136</v>
      </c>
      <c r="G71" s="31" t="s">
        <v>131</v>
      </c>
    </row>
    <row r="72" spans="1:7">
      <c r="A72" s="31" t="s">
        <v>642</v>
      </c>
      <c r="B72" s="31" t="s">
        <v>129</v>
      </c>
      <c r="C72" s="31" t="s">
        <v>137</v>
      </c>
      <c r="D72" s="31" t="s">
        <v>131</v>
      </c>
      <c r="E72" s="31" t="s">
        <v>131</v>
      </c>
      <c r="F72" s="31" t="s">
        <v>137</v>
      </c>
      <c r="G72" s="31" t="s">
        <v>131</v>
      </c>
    </row>
    <row r="73" spans="1:7">
      <c r="A73" s="31" t="s">
        <v>643</v>
      </c>
      <c r="B73" s="31" t="s">
        <v>129</v>
      </c>
      <c r="C73" s="31" t="s">
        <v>138</v>
      </c>
      <c r="D73" s="31" t="s">
        <v>131</v>
      </c>
      <c r="E73" s="31" t="s">
        <v>131</v>
      </c>
      <c r="F73" s="31" t="s">
        <v>138</v>
      </c>
      <c r="G73" s="31" t="s">
        <v>131</v>
      </c>
    </row>
    <row r="74" spans="1:7" ht="30">
      <c r="A74" s="31" t="s">
        <v>644</v>
      </c>
      <c r="B74" s="31" t="s">
        <v>129</v>
      </c>
      <c r="C74" s="31" t="s">
        <v>139</v>
      </c>
      <c r="D74" s="31" t="s">
        <v>131</v>
      </c>
      <c r="E74" s="31" t="s">
        <v>131</v>
      </c>
      <c r="F74" s="31" t="s">
        <v>139</v>
      </c>
      <c r="G74" s="31" t="s">
        <v>131</v>
      </c>
    </row>
    <row r="75" spans="1:7" ht="30">
      <c r="A75" s="31" t="s">
        <v>645</v>
      </c>
      <c r="B75" s="31" t="s">
        <v>129</v>
      </c>
      <c r="C75" s="31" t="s">
        <v>140</v>
      </c>
      <c r="D75" s="31" t="s">
        <v>131</v>
      </c>
      <c r="E75" s="31" t="s">
        <v>131</v>
      </c>
      <c r="F75" s="31" t="s">
        <v>140</v>
      </c>
      <c r="G75" s="31" t="s">
        <v>131</v>
      </c>
    </row>
    <row r="76" spans="1:7">
      <c r="A76" s="31" t="s">
        <v>646</v>
      </c>
      <c r="B76" s="31" t="s">
        <v>129</v>
      </c>
      <c r="C76" s="31" t="s">
        <v>141</v>
      </c>
      <c r="D76" s="31" t="s">
        <v>131</v>
      </c>
      <c r="E76" s="31" t="s">
        <v>131</v>
      </c>
      <c r="F76" s="31" t="s">
        <v>141</v>
      </c>
      <c r="G76" s="31" t="s">
        <v>131</v>
      </c>
    </row>
    <row r="77" spans="1:7">
      <c r="A77" s="31" t="s">
        <v>647</v>
      </c>
      <c r="B77" s="31" t="s">
        <v>129</v>
      </c>
      <c r="C77" s="31" t="s">
        <v>142</v>
      </c>
      <c r="D77" s="31" t="s">
        <v>131</v>
      </c>
      <c r="E77" s="31" t="s">
        <v>131</v>
      </c>
      <c r="F77" s="31" t="s">
        <v>142</v>
      </c>
      <c r="G77" s="31" t="s">
        <v>131</v>
      </c>
    </row>
    <row r="78" spans="1:7" ht="30">
      <c r="A78" s="31" t="s">
        <v>648</v>
      </c>
      <c r="B78" s="31" t="s">
        <v>129</v>
      </c>
      <c r="C78" s="31" t="s">
        <v>143</v>
      </c>
      <c r="D78" s="31" t="s">
        <v>131</v>
      </c>
      <c r="E78" s="31" t="s">
        <v>131</v>
      </c>
      <c r="F78" s="31" t="s">
        <v>143</v>
      </c>
      <c r="G78" s="31" t="s">
        <v>131</v>
      </c>
    </row>
    <row r="79" spans="1:7" ht="120">
      <c r="A79" s="31" t="s">
        <v>649</v>
      </c>
      <c r="B79" s="31" t="s">
        <v>129</v>
      </c>
      <c r="C79" s="31" t="s">
        <v>144</v>
      </c>
      <c r="D79" s="31" t="s">
        <v>131</v>
      </c>
      <c r="E79" s="31" t="s">
        <v>131</v>
      </c>
      <c r="F79" s="31" t="s">
        <v>144</v>
      </c>
      <c r="G79" s="31" t="s">
        <v>131</v>
      </c>
    </row>
    <row r="80" spans="1:7" ht="45">
      <c r="A80" s="31" t="s">
        <v>650</v>
      </c>
      <c r="B80" s="31" t="s">
        <v>129</v>
      </c>
      <c r="C80" s="31" t="s">
        <v>145</v>
      </c>
      <c r="D80" s="31" t="s">
        <v>131</v>
      </c>
      <c r="E80" s="31" t="s">
        <v>131</v>
      </c>
      <c r="F80" s="31" t="s">
        <v>145</v>
      </c>
      <c r="G80" s="31" t="s">
        <v>131</v>
      </c>
    </row>
    <row r="81" spans="1:7">
      <c r="A81" s="31" t="s">
        <v>651</v>
      </c>
      <c r="B81" s="31" t="s">
        <v>146</v>
      </c>
      <c r="C81" s="31" t="s">
        <v>147</v>
      </c>
      <c r="D81" s="31" t="s">
        <v>131</v>
      </c>
      <c r="E81" s="31" t="s">
        <v>131</v>
      </c>
      <c r="F81" s="31" t="s">
        <v>147</v>
      </c>
      <c r="G81" s="31" t="s">
        <v>131</v>
      </c>
    </row>
    <row r="82" spans="1:7" ht="60">
      <c r="A82" s="31" t="s">
        <v>652</v>
      </c>
      <c r="B82" s="31" t="s">
        <v>146</v>
      </c>
      <c r="C82" s="31" t="s">
        <v>148</v>
      </c>
      <c r="D82" s="31" t="s">
        <v>131</v>
      </c>
      <c r="E82" s="31" t="s">
        <v>131</v>
      </c>
      <c r="F82" s="31" t="s">
        <v>148</v>
      </c>
      <c r="G82" s="31" t="s">
        <v>131</v>
      </c>
    </row>
    <row r="83" spans="1:7">
      <c r="A83" s="31" t="s">
        <v>653</v>
      </c>
      <c r="B83" s="31" t="s">
        <v>146</v>
      </c>
      <c r="C83" s="31" t="s">
        <v>149</v>
      </c>
      <c r="D83" s="31" t="s">
        <v>131</v>
      </c>
      <c r="E83" s="31" t="s">
        <v>131</v>
      </c>
      <c r="F83" s="31" t="s">
        <v>149</v>
      </c>
      <c r="G83" s="31" t="s">
        <v>131</v>
      </c>
    </row>
    <row r="84" spans="1:7">
      <c r="A84" s="31" t="s">
        <v>654</v>
      </c>
      <c r="B84" s="31" t="s">
        <v>146</v>
      </c>
      <c r="C84" s="31" t="s">
        <v>150</v>
      </c>
      <c r="D84" s="31" t="s">
        <v>131</v>
      </c>
      <c r="E84" s="31" t="s">
        <v>131</v>
      </c>
      <c r="F84" s="31" t="s">
        <v>150</v>
      </c>
      <c r="G84" s="31" t="s">
        <v>131</v>
      </c>
    </row>
    <row r="85" spans="1:7" ht="30">
      <c r="A85" s="31" t="s">
        <v>655</v>
      </c>
      <c r="B85" s="31" t="s">
        <v>164</v>
      </c>
      <c r="C85" s="31" t="s">
        <v>180</v>
      </c>
      <c r="D85" s="31" t="s">
        <v>131</v>
      </c>
      <c r="E85" s="31" t="s">
        <v>131</v>
      </c>
      <c r="F85" s="31" t="s">
        <v>180</v>
      </c>
      <c r="G85" s="31" t="s">
        <v>131</v>
      </c>
    </row>
    <row r="86" spans="1:7" ht="75">
      <c r="A86" s="31" t="s">
        <v>656</v>
      </c>
      <c r="B86" s="31" t="s">
        <v>164</v>
      </c>
      <c r="C86" s="31" t="s">
        <v>181</v>
      </c>
      <c r="D86" s="31" t="s">
        <v>131</v>
      </c>
      <c r="E86" s="31" t="s">
        <v>131</v>
      </c>
      <c r="F86" s="31" t="s">
        <v>181</v>
      </c>
      <c r="G86" s="31" t="s">
        <v>131</v>
      </c>
    </row>
    <row r="87" spans="1:7" ht="30">
      <c r="A87" s="31" t="s">
        <v>657</v>
      </c>
      <c r="B87" s="31" t="s">
        <v>164</v>
      </c>
      <c r="C87" s="31" t="s">
        <v>182</v>
      </c>
      <c r="D87" s="31" t="s">
        <v>131</v>
      </c>
      <c r="E87" s="31" t="s">
        <v>131</v>
      </c>
      <c r="F87" s="31" t="s">
        <v>182</v>
      </c>
      <c r="G87" s="31" t="s">
        <v>131</v>
      </c>
    </row>
    <row r="88" spans="1:7">
      <c r="A88" s="31" t="s">
        <v>658</v>
      </c>
      <c r="B88" s="31" t="s">
        <v>177</v>
      </c>
      <c r="C88" s="31" t="s">
        <v>183</v>
      </c>
      <c r="D88" s="31" t="s">
        <v>131</v>
      </c>
      <c r="E88" s="31" t="s">
        <v>183</v>
      </c>
      <c r="F88" s="31" t="s">
        <v>183</v>
      </c>
      <c r="G88" s="31" t="s">
        <v>131</v>
      </c>
    </row>
    <row r="89" spans="1:7">
      <c r="A89" s="31" t="s">
        <v>659</v>
      </c>
      <c r="B89" s="31" t="s">
        <v>177</v>
      </c>
      <c r="C89" s="31" t="s">
        <v>184</v>
      </c>
      <c r="D89" s="31" t="s">
        <v>131</v>
      </c>
      <c r="E89" s="31" t="s">
        <v>184</v>
      </c>
      <c r="F89" s="31" t="s">
        <v>184</v>
      </c>
      <c r="G89" s="31" t="s">
        <v>131</v>
      </c>
    </row>
    <row r="90" spans="1:7" ht="45">
      <c r="A90" s="31" t="s">
        <v>660</v>
      </c>
      <c r="B90" s="31" t="s">
        <v>177</v>
      </c>
      <c r="C90" s="31" t="s">
        <v>185</v>
      </c>
      <c r="D90" s="31" t="s">
        <v>131</v>
      </c>
      <c r="E90" s="31" t="s">
        <v>185</v>
      </c>
      <c r="F90" s="31" t="s">
        <v>185</v>
      </c>
      <c r="G90" s="31" t="s">
        <v>131</v>
      </c>
    </row>
    <row r="91" spans="1:7">
      <c r="A91" s="31" t="s">
        <v>661</v>
      </c>
      <c r="B91" s="31" t="s">
        <v>177</v>
      </c>
      <c r="C91" s="31" t="s">
        <v>186</v>
      </c>
      <c r="D91" s="31" t="s">
        <v>131</v>
      </c>
      <c r="E91" s="31" t="s">
        <v>186</v>
      </c>
      <c r="F91" s="31" t="s">
        <v>186</v>
      </c>
      <c r="G91" s="31" t="s">
        <v>131</v>
      </c>
    </row>
    <row r="92" spans="1:7" ht="30">
      <c r="A92" s="31" t="s">
        <v>662</v>
      </c>
      <c r="B92" s="31" t="s">
        <v>177</v>
      </c>
      <c r="C92" s="31" t="s">
        <v>187</v>
      </c>
      <c r="D92" s="31" t="s">
        <v>131</v>
      </c>
      <c r="E92" s="31" t="s">
        <v>187</v>
      </c>
      <c r="F92" s="31" t="s">
        <v>187</v>
      </c>
      <c r="G92" s="31" t="s">
        <v>131</v>
      </c>
    </row>
    <row r="93" spans="1:7" ht="135">
      <c r="A93" s="31" t="s">
        <v>663</v>
      </c>
      <c r="B93" s="31" t="s">
        <v>177</v>
      </c>
      <c r="C93" s="31" t="s">
        <v>188</v>
      </c>
      <c r="D93" s="31" t="s">
        <v>131</v>
      </c>
      <c r="E93" s="31" t="s">
        <v>188</v>
      </c>
      <c r="F93" s="31" t="s">
        <v>188</v>
      </c>
      <c r="G93" s="31" t="s">
        <v>131</v>
      </c>
    </row>
    <row r="94" spans="1:7" ht="45">
      <c r="A94" s="31" t="s">
        <v>664</v>
      </c>
      <c r="B94" s="31" t="s">
        <v>177</v>
      </c>
      <c r="C94" s="31" t="s">
        <v>189</v>
      </c>
      <c r="D94" s="31" t="s">
        <v>131</v>
      </c>
      <c r="E94" s="31" t="s">
        <v>189</v>
      </c>
      <c r="F94" s="31" t="s">
        <v>189</v>
      </c>
      <c r="G94" s="31" t="s">
        <v>131</v>
      </c>
    </row>
    <row r="95" spans="1:7" ht="30">
      <c r="A95" s="31" t="s">
        <v>665</v>
      </c>
      <c r="B95" s="31" t="s">
        <v>177</v>
      </c>
      <c r="C95" s="31" t="s">
        <v>190</v>
      </c>
      <c r="D95" s="31" t="s">
        <v>131</v>
      </c>
      <c r="E95" s="31" t="s">
        <v>190</v>
      </c>
      <c r="F95" s="31" t="s">
        <v>190</v>
      </c>
      <c r="G95" s="31" t="s">
        <v>131</v>
      </c>
    </row>
    <row r="96" spans="1:7">
      <c r="A96" s="31" t="s">
        <v>666</v>
      </c>
      <c r="B96" s="31" t="s">
        <v>177</v>
      </c>
      <c r="C96" s="31" t="s">
        <v>191</v>
      </c>
      <c r="D96" s="31" t="s">
        <v>131</v>
      </c>
      <c r="E96" s="31" t="s">
        <v>191</v>
      </c>
      <c r="F96" s="31" t="s">
        <v>191</v>
      </c>
      <c r="G96" s="31" t="s">
        <v>131</v>
      </c>
    </row>
    <row r="97" spans="1:7">
      <c r="A97" s="31" t="s">
        <v>667</v>
      </c>
      <c r="B97" s="31" t="s">
        <v>177</v>
      </c>
      <c r="C97" s="31" t="s">
        <v>192</v>
      </c>
      <c r="D97" s="31" t="s">
        <v>131</v>
      </c>
      <c r="E97" s="31" t="s">
        <v>192</v>
      </c>
      <c r="F97" s="31" t="s">
        <v>192</v>
      </c>
      <c r="G97" s="31" t="s">
        <v>131</v>
      </c>
    </row>
    <row r="98" spans="1:7" ht="60">
      <c r="A98" s="31" t="s">
        <v>668</v>
      </c>
      <c r="B98" s="31" t="s">
        <v>177</v>
      </c>
      <c r="C98" s="31" t="s">
        <v>193</v>
      </c>
      <c r="D98" s="31" t="s">
        <v>131</v>
      </c>
      <c r="E98" s="31" t="s">
        <v>193</v>
      </c>
      <c r="F98" s="31" t="s">
        <v>193</v>
      </c>
      <c r="G98" s="31" t="s">
        <v>131</v>
      </c>
    </row>
    <row r="99" spans="1:7">
      <c r="A99" s="31" t="s">
        <v>669</v>
      </c>
      <c r="B99" s="31" t="s">
        <v>194</v>
      </c>
      <c r="C99" s="31" t="s">
        <v>195</v>
      </c>
      <c r="D99" s="31" t="s">
        <v>131</v>
      </c>
      <c r="E99" s="31" t="s">
        <v>131</v>
      </c>
      <c r="F99" s="31" t="s">
        <v>195</v>
      </c>
      <c r="G99" s="31" t="s">
        <v>131</v>
      </c>
    </row>
    <row r="100" spans="1:7" ht="30">
      <c r="A100" s="31" t="s">
        <v>670</v>
      </c>
      <c r="B100" s="31" t="s">
        <v>194</v>
      </c>
      <c r="C100" s="31" t="s">
        <v>196</v>
      </c>
      <c r="D100" s="31" t="s">
        <v>131</v>
      </c>
      <c r="E100" s="31" t="s">
        <v>131</v>
      </c>
      <c r="F100" s="31" t="s">
        <v>196</v>
      </c>
      <c r="G100" s="31" t="s">
        <v>131</v>
      </c>
    </row>
    <row r="101" spans="1:7">
      <c r="A101" s="31" t="s">
        <v>671</v>
      </c>
      <c r="B101" s="31" t="s">
        <v>194</v>
      </c>
      <c r="C101" s="31" t="s">
        <v>197</v>
      </c>
      <c r="D101" s="31" t="s">
        <v>131</v>
      </c>
      <c r="E101" s="31" t="s">
        <v>131</v>
      </c>
      <c r="F101" s="31" t="s">
        <v>197</v>
      </c>
      <c r="G101" s="31" t="s">
        <v>131</v>
      </c>
    </row>
    <row r="102" spans="1:7">
      <c r="A102" s="31" t="s">
        <v>672</v>
      </c>
      <c r="B102" s="31" t="s">
        <v>194</v>
      </c>
      <c r="C102" s="31" t="s">
        <v>198</v>
      </c>
      <c r="D102" s="31" t="s">
        <v>131</v>
      </c>
      <c r="E102" s="31" t="s">
        <v>131</v>
      </c>
      <c r="F102" s="31" t="s">
        <v>198</v>
      </c>
      <c r="G102" s="31" t="s">
        <v>131</v>
      </c>
    </row>
    <row r="103" spans="1:7">
      <c r="A103" s="31" t="s">
        <v>673</v>
      </c>
      <c r="B103" s="31" t="s">
        <v>194</v>
      </c>
      <c r="C103" s="31" t="s">
        <v>199</v>
      </c>
      <c r="D103" s="31" t="s">
        <v>131</v>
      </c>
      <c r="E103" s="31" t="s">
        <v>131</v>
      </c>
      <c r="F103" s="31" t="s">
        <v>199</v>
      </c>
      <c r="G103" s="31" t="s">
        <v>131</v>
      </c>
    </row>
    <row r="104" spans="1:7" ht="30">
      <c r="A104" s="31" t="s">
        <v>674</v>
      </c>
      <c r="B104" s="31" t="s">
        <v>194</v>
      </c>
      <c r="C104" s="31" t="s">
        <v>200</v>
      </c>
      <c r="D104" s="31" t="s">
        <v>131</v>
      </c>
      <c r="E104" s="31" t="s">
        <v>131</v>
      </c>
      <c r="F104" s="31" t="s">
        <v>200</v>
      </c>
      <c r="G104" s="31" t="s">
        <v>131</v>
      </c>
    </row>
    <row r="105" spans="1:7">
      <c r="A105" s="31" t="s">
        <v>675</v>
      </c>
      <c r="B105" s="31" t="s">
        <v>194</v>
      </c>
      <c r="C105" s="31" t="s">
        <v>201</v>
      </c>
      <c r="D105" s="31" t="s">
        <v>131</v>
      </c>
      <c r="E105" s="31" t="s">
        <v>131</v>
      </c>
      <c r="F105" s="31" t="s">
        <v>201</v>
      </c>
      <c r="G105" s="31" t="s">
        <v>131</v>
      </c>
    </row>
    <row r="106" spans="1:7">
      <c r="A106" s="31" t="s">
        <v>676</v>
      </c>
      <c r="B106" s="31" t="s">
        <v>194</v>
      </c>
      <c r="C106" s="31" t="s">
        <v>202</v>
      </c>
      <c r="D106" s="31" t="s">
        <v>131</v>
      </c>
      <c r="E106" s="31" t="s">
        <v>131</v>
      </c>
      <c r="F106" s="31" t="s">
        <v>202</v>
      </c>
      <c r="G106" s="31" t="s">
        <v>131</v>
      </c>
    </row>
    <row r="107" spans="1:7" ht="30">
      <c r="A107" s="31" t="s">
        <v>677</v>
      </c>
      <c r="B107" s="31" t="s">
        <v>194</v>
      </c>
      <c r="C107" s="31" t="s">
        <v>203</v>
      </c>
      <c r="D107" s="31" t="s">
        <v>131</v>
      </c>
      <c r="E107" s="31" t="s">
        <v>131</v>
      </c>
      <c r="F107" s="31" t="s">
        <v>203</v>
      </c>
      <c r="G107" s="31" t="s">
        <v>131</v>
      </c>
    </row>
    <row r="108" spans="1:7" ht="30">
      <c r="A108" s="31" t="s">
        <v>678</v>
      </c>
      <c r="B108" s="31" t="s">
        <v>194</v>
      </c>
      <c r="C108" s="31" t="s">
        <v>204</v>
      </c>
      <c r="D108" s="31" t="s">
        <v>131</v>
      </c>
      <c r="E108" s="31" t="s">
        <v>131</v>
      </c>
      <c r="F108" s="31" t="s">
        <v>204</v>
      </c>
      <c r="G108" s="31" t="s">
        <v>131</v>
      </c>
    </row>
    <row r="109" spans="1:7" ht="30">
      <c r="A109" s="31" t="s">
        <v>679</v>
      </c>
      <c r="B109" s="31" t="s">
        <v>205</v>
      </c>
      <c r="C109" s="31" t="s">
        <v>206</v>
      </c>
      <c r="D109" s="31" t="s">
        <v>131</v>
      </c>
      <c r="E109" s="31" t="s">
        <v>131</v>
      </c>
      <c r="F109" s="31" t="s">
        <v>206</v>
      </c>
      <c r="G109" s="31" t="s">
        <v>131</v>
      </c>
    </row>
    <row r="110" spans="1:7" ht="30">
      <c r="A110" s="31" t="s">
        <v>680</v>
      </c>
      <c r="B110" s="31" t="s">
        <v>205</v>
      </c>
      <c r="C110" s="31" t="s">
        <v>207</v>
      </c>
      <c r="D110" s="31" t="s">
        <v>131</v>
      </c>
      <c r="E110" s="31" t="s">
        <v>131</v>
      </c>
      <c r="F110" s="31" t="s">
        <v>207</v>
      </c>
      <c r="G110" s="31" t="s">
        <v>131</v>
      </c>
    </row>
    <row r="111" spans="1:7" ht="45">
      <c r="A111" s="31" t="s">
        <v>681</v>
      </c>
      <c r="B111" s="31" t="s">
        <v>205</v>
      </c>
      <c r="C111" s="31" t="s">
        <v>208</v>
      </c>
      <c r="D111" s="31" t="s">
        <v>131</v>
      </c>
      <c r="E111" s="31" t="s">
        <v>131</v>
      </c>
      <c r="F111" s="31" t="s">
        <v>208</v>
      </c>
      <c r="G111" s="31" t="s">
        <v>131</v>
      </c>
    </row>
    <row r="112" spans="1:7">
      <c r="A112" s="31" t="s">
        <v>682</v>
      </c>
      <c r="B112" s="31" t="s">
        <v>205</v>
      </c>
      <c r="C112" s="31" t="s">
        <v>209</v>
      </c>
      <c r="D112" s="31" t="s">
        <v>131</v>
      </c>
      <c r="E112" s="31" t="s">
        <v>131</v>
      </c>
      <c r="F112" s="31" t="s">
        <v>209</v>
      </c>
      <c r="G112" s="31" t="s">
        <v>131</v>
      </c>
    </row>
    <row r="113" spans="1:7">
      <c r="A113" s="31" t="s">
        <v>683</v>
      </c>
      <c r="B113" s="31" t="s">
        <v>205</v>
      </c>
      <c r="C113" s="31" t="s">
        <v>210</v>
      </c>
      <c r="D113" s="31" t="s">
        <v>131</v>
      </c>
      <c r="E113" s="31" t="s">
        <v>131</v>
      </c>
      <c r="F113" s="31" t="s">
        <v>210</v>
      </c>
      <c r="G113" s="31" t="s">
        <v>131</v>
      </c>
    </row>
    <row r="114" spans="1:7">
      <c r="A114" s="31" t="s">
        <v>684</v>
      </c>
      <c r="B114" s="31" t="s">
        <v>205</v>
      </c>
      <c r="C114" s="31" t="s">
        <v>211</v>
      </c>
      <c r="D114" s="31" t="s">
        <v>131</v>
      </c>
      <c r="E114" s="31" t="s">
        <v>131</v>
      </c>
      <c r="F114" s="31" t="s">
        <v>211</v>
      </c>
      <c r="G114" s="31" t="s">
        <v>131</v>
      </c>
    </row>
    <row r="115" spans="1:7" ht="30">
      <c r="A115" s="31" t="s">
        <v>685</v>
      </c>
      <c r="B115" s="31" t="s">
        <v>205</v>
      </c>
      <c r="C115" s="31" t="s">
        <v>212</v>
      </c>
      <c r="D115" s="31" t="s">
        <v>131</v>
      </c>
      <c r="E115" s="31" t="s">
        <v>131</v>
      </c>
      <c r="F115" s="31" t="s">
        <v>212</v>
      </c>
      <c r="G115" s="31" t="s">
        <v>131</v>
      </c>
    </row>
    <row r="116" spans="1:7" ht="30">
      <c r="A116" s="31" t="s">
        <v>686</v>
      </c>
      <c r="B116" s="31" t="s">
        <v>205</v>
      </c>
      <c r="C116" s="31" t="s">
        <v>213</v>
      </c>
      <c r="D116" s="31" t="s">
        <v>131</v>
      </c>
      <c r="E116" s="31" t="s">
        <v>131</v>
      </c>
      <c r="F116" s="31" t="s">
        <v>213</v>
      </c>
      <c r="G116" s="31" t="s">
        <v>131</v>
      </c>
    </row>
    <row r="117" spans="1:7">
      <c r="A117" s="31" t="s">
        <v>687</v>
      </c>
      <c r="B117" s="31" t="s">
        <v>205</v>
      </c>
      <c r="C117" s="31" t="s">
        <v>214</v>
      </c>
      <c r="D117" s="31" t="s">
        <v>131</v>
      </c>
      <c r="E117" s="31" t="s">
        <v>131</v>
      </c>
      <c r="F117" s="31" t="s">
        <v>214</v>
      </c>
      <c r="G117" s="31" t="s">
        <v>131</v>
      </c>
    </row>
    <row r="118" spans="1:7" ht="45">
      <c r="A118" s="31" t="s">
        <v>688</v>
      </c>
      <c r="B118" s="31" t="s">
        <v>205</v>
      </c>
      <c r="C118" s="31" t="s">
        <v>215</v>
      </c>
      <c r="D118" s="31" t="s">
        <v>131</v>
      </c>
      <c r="E118" s="31" t="s">
        <v>131</v>
      </c>
      <c r="F118" s="31" t="s">
        <v>215</v>
      </c>
      <c r="G118" s="31" t="s">
        <v>131</v>
      </c>
    </row>
    <row r="119" spans="1:7" ht="30">
      <c r="A119" s="31" t="s">
        <v>689</v>
      </c>
      <c r="B119" s="31" t="s">
        <v>205</v>
      </c>
      <c r="C119" s="31" t="s">
        <v>216</v>
      </c>
      <c r="D119" s="31" t="s">
        <v>131</v>
      </c>
      <c r="E119" s="31" t="s">
        <v>131</v>
      </c>
      <c r="F119" s="31" t="s">
        <v>216</v>
      </c>
      <c r="G119" s="31" t="s">
        <v>131</v>
      </c>
    </row>
    <row r="120" spans="1:7">
      <c r="A120" s="31" t="s">
        <v>690</v>
      </c>
      <c r="B120" s="31" t="s">
        <v>205</v>
      </c>
      <c r="C120" s="31" t="s">
        <v>217</v>
      </c>
      <c r="D120" s="31" t="s">
        <v>131</v>
      </c>
      <c r="E120" s="31" t="s">
        <v>131</v>
      </c>
      <c r="F120" s="31" t="s">
        <v>217</v>
      </c>
      <c r="G120" s="31" t="s">
        <v>131</v>
      </c>
    </row>
    <row r="121" spans="1:7">
      <c r="A121" s="31" t="s">
        <v>691</v>
      </c>
      <c r="B121" s="31" t="s">
        <v>205</v>
      </c>
      <c r="C121" s="31" t="s">
        <v>218</v>
      </c>
      <c r="D121" s="31" t="s">
        <v>131</v>
      </c>
      <c r="E121" s="31" t="s">
        <v>131</v>
      </c>
      <c r="F121" s="31" t="s">
        <v>218</v>
      </c>
      <c r="G121" s="31" t="s">
        <v>131</v>
      </c>
    </row>
    <row r="122" spans="1:7" ht="30">
      <c r="A122" s="31" t="s">
        <v>692</v>
      </c>
      <c r="B122" s="31" t="s">
        <v>205</v>
      </c>
      <c r="C122" s="31" t="s">
        <v>219</v>
      </c>
      <c r="D122" s="31" t="s">
        <v>131</v>
      </c>
      <c r="E122" s="31" t="s">
        <v>131</v>
      </c>
      <c r="F122" s="31" t="s">
        <v>219</v>
      </c>
      <c r="G122" s="31" t="s">
        <v>131</v>
      </c>
    </row>
    <row r="123" spans="1:7">
      <c r="A123" s="31" t="s">
        <v>693</v>
      </c>
      <c r="B123" s="31" t="s">
        <v>205</v>
      </c>
      <c r="C123" s="31" t="s">
        <v>220</v>
      </c>
      <c r="D123" s="31" t="s">
        <v>131</v>
      </c>
      <c r="E123" s="31" t="s">
        <v>131</v>
      </c>
      <c r="F123" s="31" t="s">
        <v>220</v>
      </c>
      <c r="G123" s="31" t="s">
        <v>131</v>
      </c>
    </row>
    <row r="124" spans="1:7">
      <c r="A124" s="31" t="s">
        <v>694</v>
      </c>
      <c r="B124" s="31" t="s">
        <v>205</v>
      </c>
      <c r="C124" s="31" t="s">
        <v>221</v>
      </c>
      <c r="D124" s="31" t="s">
        <v>131</v>
      </c>
      <c r="E124" s="31" t="s">
        <v>131</v>
      </c>
      <c r="F124" s="31" t="s">
        <v>221</v>
      </c>
      <c r="G124" s="31" t="s">
        <v>131</v>
      </c>
    </row>
    <row r="125" spans="1:7" ht="90">
      <c r="A125" s="31" t="s">
        <v>695</v>
      </c>
      <c r="B125" s="31" t="s">
        <v>205</v>
      </c>
      <c r="C125" s="31" t="s">
        <v>222</v>
      </c>
      <c r="D125" s="31" t="s">
        <v>131</v>
      </c>
      <c r="E125" s="31" t="s">
        <v>131</v>
      </c>
      <c r="F125" s="31" t="s">
        <v>222</v>
      </c>
      <c r="G125" s="31" t="s">
        <v>131</v>
      </c>
    </row>
    <row r="126" spans="1:7" ht="60">
      <c r="A126" s="31" t="s">
        <v>696</v>
      </c>
      <c r="B126" s="31" t="s">
        <v>205</v>
      </c>
      <c r="C126" s="31" t="s">
        <v>223</v>
      </c>
      <c r="D126" s="31" t="s">
        <v>131</v>
      </c>
      <c r="E126" s="31" t="s">
        <v>131</v>
      </c>
      <c r="F126" s="31" t="s">
        <v>223</v>
      </c>
      <c r="G126" s="31" t="s">
        <v>131</v>
      </c>
    </row>
    <row r="127" spans="1:7">
      <c r="A127" s="31" t="s">
        <v>697</v>
      </c>
      <c r="B127" s="31" t="s">
        <v>224</v>
      </c>
      <c r="C127" s="31" t="s">
        <v>218</v>
      </c>
      <c r="D127" s="31" t="s">
        <v>131</v>
      </c>
      <c r="E127" s="31" t="s">
        <v>131</v>
      </c>
      <c r="F127" s="31" t="s">
        <v>218</v>
      </c>
      <c r="G127" s="31" t="s">
        <v>131</v>
      </c>
    </row>
    <row r="128" spans="1:7">
      <c r="A128" s="31" t="s">
        <v>698</v>
      </c>
      <c r="B128" s="31" t="s">
        <v>224</v>
      </c>
      <c r="C128" s="31" t="s">
        <v>225</v>
      </c>
      <c r="D128" s="31" t="s">
        <v>131</v>
      </c>
      <c r="E128" s="31" t="s">
        <v>131</v>
      </c>
      <c r="F128" s="31" t="s">
        <v>225</v>
      </c>
      <c r="G128" s="31" t="s">
        <v>131</v>
      </c>
    </row>
    <row r="129" spans="1:7">
      <c r="A129" s="31" t="s">
        <v>699</v>
      </c>
      <c r="B129" s="31" t="s">
        <v>224</v>
      </c>
      <c r="C129" s="31" t="s">
        <v>226</v>
      </c>
      <c r="D129" s="31" t="s">
        <v>131</v>
      </c>
      <c r="E129" s="31" t="s">
        <v>131</v>
      </c>
      <c r="F129" s="31" t="s">
        <v>226</v>
      </c>
      <c r="G129" s="31" t="s">
        <v>131</v>
      </c>
    </row>
    <row r="130" spans="1:7">
      <c r="A130" s="31" t="s">
        <v>700</v>
      </c>
      <c r="B130" s="31" t="s">
        <v>224</v>
      </c>
      <c r="C130" s="31" t="s">
        <v>227</v>
      </c>
      <c r="D130" s="31" t="s">
        <v>131</v>
      </c>
      <c r="E130" s="31" t="s">
        <v>131</v>
      </c>
      <c r="F130" s="31" t="s">
        <v>227</v>
      </c>
      <c r="G130" s="31" t="s">
        <v>131</v>
      </c>
    </row>
    <row r="131" spans="1:7" ht="45">
      <c r="A131" s="31" t="s">
        <v>701</v>
      </c>
      <c r="B131" s="31" t="s">
        <v>224</v>
      </c>
      <c r="C131" s="31" t="s">
        <v>228</v>
      </c>
      <c r="D131" s="31" t="s">
        <v>131</v>
      </c>
      <c r="E131" s="31" t="s">
        <v>131</v>
      </c>
      <c r="F131" s="31" t="s">
        <v>228</v>
      </c>
      <c r="G131" s="31" t="s">
        <v>131</v>
      </c>
    </row>
    <row r="132" spans="1:7">
      <c r="A132" s="31" t="s">
        <v>702</v>
      </c>
      <c r="B132" s="31" t="s">
        <v>224</v>
      </c>
      <c r="C132" s="31" t="s">
        <v>229</v>
      </c>
      <c r="D132" s="31" t="s">
        <v>131</v>
      </c>
      <c r="E132" s="31" t="s">
        <v>131</v>
      </c>
      <c r="F132" s="31" t="s">
        <v>229</v>
      </c>
      <c r="G132" s="31" t="s">
        <v>131</v>
      </c>
    </row>
    <row r="133" spans="1:7">
      <c r="A133" s="31" t="s">
        <v>703</v>
      </c>
      <c r="B133" s="31" t="s">
        <v>224</v>
      </c>
      <c r="C133" s="31" t="s">
        <v>230</v>
      </c>
      <c r="D133" s="31" t="s">
        <v>131</v>
      </c>
      <c r="E133" s="31" t="s">
        <v>131</v>
      </c>
      <c r="F133" s="31" t="s">
        <v>230</v>
      </c>
      <c r="G133" s="31" t="s">
        <v>131</v>
      </c>
    </row>
    <row r="134" spans="1:7" ht="45">
      <c r="A134" s="31" t="s">
        <v>704</v>
      </c>
      <c r="B134" s="31" t="s">
        <v>224</v>
      </c>
      <c r="C134" s="31" t="s">
        <v>231</v>
      </c>
      <c r="D134" s="31" t="s">
        <v>131</v>
      </c>
      <c r="E134" s="31" t="s">
        <v>131</v>
      </c>
      <c r="F134" s="31" t="s">
        <v>231</v>
      </c>
      <c r="G134" s="31" t="s">
        <v>131</v>
      </c>
    </row>
    <row r="135" spans="1:7" ht="45">
      <c r="A135" s="31" t="s">
        <v>705</v>
      </c>
      <c r="B135" s="31" t="s">
        <v>224</v>
      </c>
      <c r="C135" s="31" t="s">
        <v>232</v>
      </c>
      <c r="D135" s="31" t="s">
        <v>131</v>
      </c>
      <c r="E135" s="31" t="s">
        <v>131</v>
      </c>
      <c r="F135" s="31" t="s">
        <v>232</v>
      </c>
      <c r="G135" s="31" t="s">
        <v>131</v>
      </c>
    </row>
    <row r="136" spans="1:7">
      <c r="A136" s="31" t="s">
        <v>706</v>
      </c>
      <c r="B136" s="31" t="s">
        <v>224</v>
      </c>
      <c r="C136" s="31" t="s">
        <v>233</v>
      </c>
      <c r="D136" s="31" t="s">
        <v>131</v>
      </c>
      <c r="E136" s="31" t="s">
        <v>131</v>
      </c>
      <c r="F136" s="31" t="s">
        <v>233</v>
      </c>
      <c r="G136" s="31" t="s">
        <v>131</v>
      </c>
    </row>
    <row r="137" spans="1:7">
      <c r="A137" s="31" t="s">
        <v>707</v>
      </c>
      <c r="B137" s="31" t="s">
        <v>234</v>
      </c>
      <c r="C137" s="31" t="s">
        <v>235</v>
      </c>
      <c r="D137" s="31" t="s">
        <v>131</v>
      </c>
      <c r="E137" s="31" t="s">
        <v>131</v>
      </c>
      <c r="F137" s="31" t="s">
        <v>235</v>
      </c>
      <c r="G137" s="31" t="s">
        <v>131</v>
      </c>
    </row>
    <row r="138" spans="1:7">
      <c r="A138" s="31" t="s">
        <v>708</v>
      </c>
      <c r="B138" s="31" t="s">
        <v>234</v>
      </c>
      <c r="C138" s="31" t="s">
        <v>236</v>
      </c>
      <c r="D138" s="31" t="s">
        <v>131</v>
      </c>
      <c r="E138" s="31" t="s">
        <v>131</v>
      </c>
      <c r="F138" s="31" t="s">
        <v>236</v>
      </c>
      <c r="G138" s="31" t="s">
        <v>131</v>
      </c>
    </row>
    <row r="139" spans="1:7">
      <c r="A139" s="31" t="s">
        <v>709</v>
      </c>
      <c r="B139" s="31" t="s">
        <v>234</v>
      </c>
      <c r="C139" s="31" t="s">
        <v>237</v>
      </c>
      <c r="D139" s="31" t="s">
        <v>131</v>
      </c>
      <c r="E139" s="31" t="s">
        <v>131</v>
      </c>
      <c r="F139" s="31" t="s">
        <v>237</v>
      </c>
      <c r="G139" s="31" t="s">
        <v>131</v>
      </c>
    </row>
    <row r="140" spans="1:7">
      <c r="A140" s="31" t="s">
        <v>710</v>
      </c>
      <c r="B140" s="31" t="s">
        <v>234</v>
      </c>
      <c r="C140" s="31" t="s">
        <v>238</v>
      </c>
      <c r="D140" s="31" t="s">
        <v>131</v>
      </c>
      <c r="E140" s="31" t="s">
        <v>131</v>
      </c>
      <c r="F140" s="31" t="s">
        <v>238</v>
      </c>
      <c r="G140" s="31" t="s">
        <v>131</v>
      </c>
    </row>
    <row r="141" spans="1:7" ht="30">
      <c r="A141" s="31" t="s">
        <v>711</v>
      </c>
      <c r="B141" s="31" t="s">
        <v>234</v>
      </c>
      <c r="C141" s="31" t="s">
        <v>239</v>
      </c>
      <c r="D141" s="31" t="s">
        <v>131</v>
      </c>
      <c r="E141" s="31" t="s">
        <v>131</v>
      </c>
      <c r="F141" s="31" t="s">
        <v>239</v>
      </c>
      <c r="G141" s="31" t="s">
        <v>131</v>
      </c>
    </row>
    <row r="142" spans="1:7">
      <c r="A142" s="31" t="s">
        <v>712</v>
      </c>
      <c r="B142" s="31" t="s">
        <v>234</v>
      </c>
      <c r="C142" s="31" t="s">
        <v>240</v>
      </c>
      <c r="D142" s="31" t="s">
        <v>131</v>
      </c>
      <c r="E142" s="31" t="s">
        <v>131</v>
      </c>
      <c r="F142" s="31" t="s">
        <v>240</v>
      </c>
      <c r="G142" s="31" t="s">
        <v>131</v>
      </c>
    </row>
    <row r="143" spans="1:7" ht="30">
      <c r="A143" s="31" t="s">
        <v>713</v>
      </c>
      <c r="B143" s="31" t="s">
        <v>234</v>
      </c>
      <c r="C143" s="31" t="s">
        <v>241</v>
      </c>
      <c r="D143" s="31" t="s">
        <v>131</v>
      </c>
      <c r="E143" s="31" t="s">
        <v>131</v>
      </c>
      <c r="F143" s="31" t="s">
        <v>241</v>
      </c>
      <c r="G143" s="31" t="s">
        <v>131</v>
      </c>
    </row>
    <row r="144" spans="1:7">
      <c r="A144" s="31" t="s">
        <v>714</v>
      </c>
      <c r="B144" s="31" t="s">
        <v>234</v>
      </c>
      <c r="C144" s="31" t="s">
        <v>242</v>
      </c>
      <c r="D144" s="31" t="s">
        <v>131</v>
      </c>
      <c r="E144" s="31" t="s">
        <v>131</v>
      </c>
      <c r="F144" s="31" t="s">
        <v>242</v>
      </c>
      <c r="G144" s="31" t="s">
        <v>131</v>
      </c>
    </row>
    <row r="145" spans="1:7" ht="30">
      <c r="A145" s="31" t="s">
        <v>715</v>
      </c>
      <c r="B145" s="31" t="s">
        <v>234</v>
      </c>
      <c r="C145" s="31" t="s">
        <v>243</v>
      </c>
      <c r="D145" s="31" t="s">
        <v>131</v>
      </c>
      <c r="E145" s="31" t="s">
        <v>131</v>
      </c>
      <c r="F145" s="31" t="s">
        <v>243</v>
      </c>
      <c r="G145" s="31" t="s">
        <v>131</v>
      </c>
    </row>
    <row r="146" spans="1:7">
      <c r="A146" s="31" t="s">
        <v>716</v>
      </c>
      <c r="B146" s="31" t="s">
        <v>278</v>
      </c>
      <c r="C146" s="31" t="s">
        <v>279</v>
      </c>
      <c r="D146" s="31" t="s">
        <v>131</v>
      </c>
      <c r="E146" s="31" t="s">
        <v>131</v>
      </c>
      <c r="F146" s="31" t="s">
        <v>279</v>
      </c>
      <c r="G146" s="31" t="s">
        <v>131</v>
      </c>
    </row>
    <row r="147" spans="1:7" ht="30">
      <c r="A147" s="31" t="s">
        <v>717</v>
      </c>
      <c r="B147" s="31" t="s">
        <v>278</v>
      </c>
      <c r="C147" s="31" t="s">
        <v>280</v>
      </c>
      <c r="D147" s="31" t="s">
        <v>131</v>
      </c>
      <c r="E147" s="31" t="s">
        <v>131</v>
      </c>
      <c r="F147" s="31" t="s">
        <v>280</v>
      </c>
      <c r="G147" s="31" t="s">
        <v>131</v>
      </c>
    </row>
    <row r="148" spans="1:7">
      <c r="A148" s="31" t="s">
        <v>718</v>
      </c>
      <c r="B148" s="31" t="s">
        <v>278</v>
      </c>
      <c r="C148" s="31" t="s">
        <v>227</v>
      </c>
      <c r="D148" s="31" t="s">
        <v>131</v>
      </c>
      <c r="E148" s="31" t="s">
        <v>131</v>
      </c>
      <c r="F148" s="31" t="s">
        <v>227</v>
      </c>
      <c r="G148" s="31" t="s">
        <v>131</v>
      </c>
    </row>
    <row r="149" spans="1:7" ht="30">
      <c r="A149" s="31" t="s">
        <v>719</v>
      </c>
      <c r="B149" s="31" t="s">
        <v>278</v>
      </c>
      <c r="C149" s="31" t="s">
        <v>281</v>
      </c>
      <c r="D149" s="31" t="s">
        <v>131</v>
      </c>
      <c r="E149" s="31" t="s">
        <v>131</v>
      </c>
      <c r="F149" s="31" t="s">
        <v>281</v>
      </c>
      <c r="G149" s="31" t="s">
        <v>131</v>
      </c>
    </row>
    <row r="150" spans="1:7">
      <c r="A150" s="31" t="s">
        <v>720</v>
      </c>
      <c r="B150" s="31" t="s">
        <v>278</v>
      </c>
      <c r="C150" s="31" t="s">
        <v>282</v>
      </c>
      <c r="D150" s="31" t="s">
        <v>131</v>
      </c>
      <c r="E150" s="31" t="s">
        <v>131</v>
      </c>
      <c r="F150" s="31" t="s">
        <v>282</v>
      </c>
      <c r="G150" s="31" t="s">
        <v>131</v>
      </c>
    </row>
    <row r="151" spans="1:7">
      <c r="A151" s="31" t="s">
        <v>721</v>
      </c>
      <c r="B151" s="31" t="s">
        <v>278</v>
      </c>
      <c r="C151" s="31" t="s">
        <v>283</v>
      </c>
      <c r="D151" s="31" t="s">
        <v>131</v>
      </c>
      <c r="E151" s="31" t="s">
        <v>131</v>
      </c>
      <c r="F151" s="31" t="s">
        <v>283</v>
      </c>
      <c r="G151" s="31" t="s">
        <v>131</v>
      </c>
    </row>
    <row r="152" spans="1:7">
      <c r="A152" s="31" t="s">
        <v>722</v>
      </c>
      <c r="B152" s="31" t="s">
        <v>278</v>
      </c>
      <c r="C152" s="31" t="s">
        <v>284</v>
      </c>
      <c r="D152" s="31" t="s">
        <v>131</v>
      </c>
      <c r="E152" s="31" t="s">
        <v>131</v>
      </c>
      <c r="F152" s="31" t="s">
        <v>284</v>
      </c>
      <c r="G152" s="31" t="s">
        <v>131</v>
      </c>
    </row>
    <row r="153" spans="1:7">
      <c r="A153" s="31" t="s">
        <v>723</v>
      </c>
      <c r="B153" s="31" t="s">
        <v>278</v>
      </c>
      <c r="C153" s="31" t="s">
        <v>285</v>
      </c>
      <c r="D153" s="31" t="s">
        <v>131</v>
      </c>
      <c r="E153" s="31" t="s">
        <v>131</v>
      </c>
      <c r="F153" s="31" t="s">
        <v>285</v>
      </c>
      <c r="G153" s="31" t="s">
        <v>131</v>
      </c>
    </row>
    <row r="154" spans="1:7">
      <c r="A154" s="31" t="s">
        <v>724</v>
      </c>
      <c r="B154" s="31" t="s">
        <v>278</v>
      </c>
      <c r="C154" s="31" t="s">
        <v>286</v>
      </c>
      <c r="D154" s="31" t="s">
        <v>131</v>
      </c>
      <c r="E154" s="31" t="s">
        <v>131</v>
      </c>
      <c r="F154" s="31" t="s">
        <v>286</v>
      </c>
      <c r="G154" s="31" t="s">
        <v>131</v>
      </c>
    </row>
    <row r="155" spans="1:7" ht="30">
      <c r="A155" s="31" t="s">
        <v>725</v>
      </c>
      <c r="B155" s="31" t="s">
        <v>278</v>
      </c>
      <c r="C155" s="31" t="s">
        <v>287</v>
      </c>
      <c r="D155" s="31" t="s">
        <v>131</v>
      </c>
      <c r="E155" s="31" t="s">
        <v>131</v>
      </c>
      <c r="F155" s="31" t="s">
        <v>287</v>
      </c>
      <c r="G155" s="31" t="s">
        <v>131</v>
      </c>
    </row>
    <row r="156" spans="1:7" ht="45">
      <c r="A156" s="31" t="s">
        <v>726</v>
      </c>
      <c r="B156" s="31" t="s">
        <v>278</v>
      </c>
      <c r="C156" s="31" t="s">
        <v>288</v>
      </c>
      <c r="D156" s="31" t="s">
        <v>131</v>
      </c>
      <c r="E156" s="31" t="s">
        <v>131</v>
      </c>
      <c r="F156" s="31" t="s">
        <v>288</v>
      </c>
      <c r="G156" s="31" t="s">
        <v>131</v>
      </c>
    </row>
    <row r="157" spans="1:7">
      <c r="A157" s="31" t="s">
        <v>727</v>
      </c>
      <c r="B157" s="31" t="s">
        <v>278</v>
      </c>
      <c r="C157" s="31" t="s">
        <v>289</v>
      </c>
      <c r="D157" s="31" t="s">
        <v>131</v>
      </c>
      <c r="E157" s="31" t="s">
        <v>131</v>
      </c>
      <c r="F157" s="31" t="s">
        <v>289</v>
      </c>
      <c r="G157" s="31" t="s">
        <v>131</v>
      </c>
    </row>
    <row r="158" spans="1:7">
      <c r="A158" s="31" t="s">
        <v>728</v>
      </c>
      <c r="B158" s="31" t="s">
        <v>278</v>
      </c>
      <c r="C158" s="31" t="s">
        <v>290</v>
      </c>
      <c r="D158" s="31" t="s">
        <v>131</v>
      </c>
      <c r="E158" s="31" t="s">
        <v>131</v>
      </c>
      <c r="F158" s="31" t="s">
        <v>290</v>
      </c>
      <c r="G158" s="31" t="s">
        <v>131</v>
      </c>
    </row>
    <row r="159" spans="1:7" ht="30">
      <c r="A159" s="31" t="s">
        <v>729</v>
      </c>
      <c r="B159" s="31" t="s">
        <v>278</v>
      </c>
      <c r="C159" s="31" t="s">
        <v>291</v>
      </c>
      <c r="D159" s="31" t="s">
        <v>131</v>
      </c>
      <c r="E159" s="31" t="s">
        <v>131</v>
      </c>
      <c r="F159" s="31" t="s">
        <v>291</v>
      </c>
      <c r="G159" s="31" t="s">
        <v>131</v>
      </c>
    </row>
    <row r="160" spans="1:7" ht="30">
      <c r="A160" s="31" t="s">
        <v>730</v>
      </c>
      <c r="B160" s="31" t="s">
        <v>278</v>
      </c>
      <c r="C160" s="31" t="s">
        <v>292</v>
      </c>
      <c r="D160" s="31" t="s">
        <v>131</v>
      </c>
      <c r="E160" s="31" t="s">
        <v>131</v>
      </c>
      <c r="F160" s="31" t="s">
        <v>292</v>
      </c>
      <c r="G160" s="31" t="s">
        <v>131</v>
      </c>
    </row>
    <row r="161" spans="1:7" ht="30">
      <c r="A161" s="31" t="s">
        <v>731</v>
      </c>
      <c r="B161" s="31" t="s">
        <v>278</v>
      </c>
      <c r="C161" s="31" t="s">
        <v>293</v>
      </c>
      <c r="D161" s="31" t="s">
        <v>131</v>
      </c>
      <c r="E161" s="31" t="s">
        <v>131</v>
      </c>
      <c r="F161" s="31" t="s">
        <v>293</v>
      </c>
      <c r="G161" s="31" t="s">
        <v>131</v>
      </c>
    </row>
    <row r="162" spans="1:7" ht="30">
      <c r="A162" s="31" t="s">
        <v>732</v>
      </c>
      <c r="B162" s="31" t="s">
        <v>278</v>
      </c>
      <c r="C162" s="31" t="s">
        <v>294</v>
      </c>
      <c r="D162" s="31" t="s">
        <v>131</v>
      </c>
      <c r="E162" s="31" t="s">
        <v>131</v>
      </c>
      <c r="F162" s="31" t="s">
        <v>294</v>
      </c>
      <c r="G162" s="31" t="s">
        <v>131</v>
      </c>
    </row>
    <row r="163" spans="1:7">
      <c r="A163" s="31" t="s">
        <v>733</v>
      </c>
      <c r="B163" s="31" t="s">
        <v>278</v>
      </c>
      <c r="C163" s="31" t="s">
        <v>295</v>
      </c>
      <c r="D163" s="31" t="s">
        <v>131</v>
      </c>
      <c r="E163" s="31" t="s">
        <v>131</v>
      </c>
      <c r="F163" s="31" t="s">
        <v>295</v>
      </c>
      <c r="G163" s="31" t="s">
        <v>131</v>
      </c>
    </row>
    <row r="164" spans="1:7" ht="30">
      <c r="A164" s="31" t="s">
        <v>734</v>
      </c>
      <c r="B164" s="31" t="s">
        <v>278</v>
      </c>
      <c r="C164" s="31" t="s">
        <v>296</v>
      </c>
      <c r="D164" s="31" t="s">
        <v>131</v>
      </c>
      <c r="E164" s="31" t="s">
        <v>131</v>
      </c>
      <c r="F164" s="31" t="s">
        <v>296</v>
      </c>
      <c r="G164" s="31" t="s">
        <v>131</v>
      </c>
    </row>
    <row r="165" spans="1:7">
      <c r="A165" s="31" t="s">
        <v>735</v>
      </c>
      <c r="B165" s="31" t="s">
        <v>278</v>
      </c>
      <c r="C165" s="31" t="s">
        <v>297</v>
      </c>
      <c r="D165" s="31" t="s">
        <v>131</v>
      </c>
      <c r="E165" s="31" t="s">
        <v>131</v>
      </c>
      <c r="F165" s="31" t="s">
        <v>297</v>
      </c>
      <c r="G165" s="31" t="s">
        <v>131</v>
      </c>
    </row>
    <row r="166" spans="1:7">
      <c r="A166" s="31" t="s">
        <v>736</v>
      </c>
      <c r="B166" s="31" t="s">
        <v>278</v>
      </c>
      <c r="C166" s="31" t="s">
        <v>298</v>
      </c>
      <c r="D166" s="31" t="s">
        <v>131</v>
      </c>
      <c r="E166" s="31" t="s">
        <v>131</v>
      </c>
      <c r="F166" s="31" t="s">
        <v>298</v>
      </c>
      <c r="G166" s="31" t="s">
        <v>131</v>
      </c>
    </row>
    <row r="167" spans="1:7" ht="30">
      <c r="A167" s="31" t="s">
        <v>737</v>
      </c>
      <c r="B167" s="31" t="s">
        <v>278</v>
      </c>
      <c r="C167" s="31" t="s">
        <v>299</v>
      </c>
      <c r="D167" s="31" t="s">
        <v>131</v>
      </c>
      <c r="E167" s="31" t="s">
        <v>131</v>
      </c>
      <c r="F167" s="31" t="s">
        <v>299</v>
      </c>
      <c r="G167" s="31" t="s">
        <v>131</v>
      </c>
    </row>
    <row r="168" spans="1:7">
      <c r="A168" s="31" t="s">
        <v>738</v>
      </c>
      <c r="B168" s="31" t="s">
        <v>278</v>
      </c>
      <c r="C168" s="31" t="s">
        <v>300</v>
      </c>
      <c r="D168" s="31" t="s">
        <v>131</v>
      </c>
      <c r="E168" s="31" t="s">
        <v>131</v>
      </c>
      <c r="F168" s="31" t="s">
        <v>300</v>
      </c>
      <c r="G168" s="31" t="s">
        <v>131</v>
      </c>
    </row>
    <row r="169" spans="1:7">
      <c r="A169" s="31" t="s">
        <v>739</v>
      </c>
      <c r="B169" s="31" t="s">
        <v>301</v>
      </c>
      <c r="C169" s="31" t="s">
        <v>302</v>
      </c>
      <c r="D169" s="31" t="s">
        <v>131</v>
      </c>
      <c r="E169" s="31" t="s">
        <v>131</v>
      </c>
      <c r="F169" s="31" t="s">
        <v>302</v>
      </c>
      <c r="G169" s="31" t="s">
        <v>131</v>
      </c>
    </row>
    <row r="170" spans="1:7">
      <c r="A170" s="31" t="s">
        <v>740</v>
      </c>
      <c r="B170" s="31" t="s">
        <v>301</v>
      </c>
      <c r="C170" s="31" t="s">
        <v>303</v>
      </c>
      <c r="D170" s="31" t="s">
        <v>131</v>
      </c>
      <c r="E170" s="31" t="s">
        <v>131</v>
      </c>
      <c r="F170" s="31" t="s">
        <v>303</v>
      </c>
      <c r="G170" s="31" t="s">
        <v>131</v>
      </c>
    </row>
    <row r="171" spans="1:7" ht="30">
      <c r="A171" s="31" t="s">
        <v>741</v>
      </c>
      <c r="B171" s="31" t="s">
        <v>301</v>
      </c>
      <c r="C171" s="31" t="s">
        <v>207</v>
      </c>
      <c r="D171" s="31" t="s">
        <v>131</v>
      </c>
      <c r="E171" s="31" t="s">
        <v>131</v>
      </c>
      <c r="F171" s="31" t="s">
        <v>207</v>
      </c>
      <c r="G171" s="31" t="s">
        <v>131</v>
      </c>
    </row>
    <row r="172" spans="1:7">
      <c r="A172" s="31" t="s">
        <v>742</v>
      </c>
      <c r="B172" s="31" t="s">
        <v>301</v>
      </c>
      <c r="C172" s="31" t="s">
        <v>304</v>
      </c>
      <c r="D172" s="31" t="s">
        <v>131</v>
      </c>
      <c r="E172" s="31" t="s">
        <v>131</v>
      </c>
      <c r="F172" s="31" t="s">
        <v>304</v>
      </c>
      <c r="G172" s="31" t="s">
        <v>131</v>
      </c>
    </row>
    <row r="173" spans="1:7">
      <c r="A173" s="31" t="s">
        <v>743</v>
      </c>
      <c r="B173" s="31" t="s">
        <v>301</v>
      </c>
      <c r="C173" s="31" t="s">
        <v>305</v>
      </c>
      <c r="D173" s="31" t="s">
        <v>131</v>
      </c>
      <c r="E173" s="31" t="s">
        <v>131</v>
      </c>
      <c r="F173" s="31" t="s">
        <v>305</v>
      </c>
      <c r="G173" s="31" t="s">
        <v>131</v>
      </c>
    </row>
    <row r="174" spans="1:7">
      <c r="A174" s="31" t="s">
        <v>744</v>
      </c>
      <c r="B174" s="31" t="s">
        <v>301</v>
      </c>
      <c r="C174" s="31" t="s">
        <v>306</v>
      </c>
      <c r="D174" s="31" t="s">
        <v>131</v>
      </c>
      <c r="E174" s="31" t="s">
        <v>131</v>
      </c>
      <c r="F174" s="31" t="s">
        <v>306</v>
      </c>
      <c r="G174" s="31" t="s">
        <v>131</v>
      </c>
    </row>
    <row r="175" spans="1:7">
      <c r="A175" s="31" t="s">
        <v>745</v>
      </c>
      <c r="B175" s="31" t="s">
        <v>301</v>
      </c>
      <c r="C175" s="31" t="s">
        <v>307</v>
      </c>
      <c r="D175" s="31" t="s">
        <v>131</v>
      </c>
      <c r="E175" s="31" t="s">
        <v>131</v>
      </c>
      <c r="F175" s="31" t="s">
        <v>307</v>
      </c>
      <c r="G175" s="31" t="s">
        <v>131</v>
      </c>
    </row>
    <row r="176" spans="1:7">
      <c r="A176" s="31" t="s">
        <v>746</v>
      </c>
      <c r="B176" s="31" t="s">
        <v>301</v>
      </c>
      <c r="C176" s="31" t="s">
        <v>308</v>
      </c>
      <c r="D176" s="31" t="s">
        <v>131</v>
      </c>
      <c r="E176" s="31" t="s">
        <v>131</v>
      </c>
      <c r="F176" s="31" t="s">
        <v>308</v>
      </c>
      <c r="G176" s="31" t="s">
        <v>131</v>
      </c>
    </row>
    <row r="177" spans="1:7">
      <c r="A177" s="31" t="s">
        <v>747</v>
      </c>
      <c r="B177" s="31" t="s">
        <v>301</v>
      </c>
      <c r="C177" s="31" t="s">
        <v>309</v>
      </c>
      <c r="D177" s="31" t="s">
        <v>131</v>
      </c>
      <c r="E177" s="31" t="s">
        <v>131</v>
      </c>
      <c r="F177" s="31" t="s">
        <v>309</v>
      </c>
      <c r="G177" s="31" t="s">
        <v>131</v>
      </c>
    </row>
    <row r="178" spans="1:7">
      <c r="A178" s="31" t="s">
        <v>748</v>
      </c>
      <c r="B178" s="31" t="s">
        <v>310</v>
      </c>
      <c r="C178" s="31" t="s">
        <v>210</v>
      </c>
      <c r="D178" s="31" t="s">
        <v>131</v>
      </c>
      <c r="E178" s="31" t="s">
        <v>131</v>
      </c>
      <c r="F178" s="31" t="s">
        <v>210</v>
      </c>
      <c r="G178" s="31" t="s">
        <v>131</v>
      </c>
    </row>
    <row r="179" spans="1:7">
      <c r="A179" s="31" t="s">
        <v>749</v>
      </c>
      <c r="B179" s="31" t="s">
        <v>310</v>
      </c>
      <c r="C179" s="31" t="s">
        <v>311</v>
      </c>
      <c r="D179" s="31" t="s">
        <v>131</v>
      </c>
      <c r="E179" s="31" t="s">
        <v>131</v>
      </c>
      <c r="F179" s="31" t="s">
        <v>311</v>
      </c>
      <c r="G179" s="31" t="s">
        <v>131</v>
      </c>
    </row>
    <row r="180" spans="1:7">
      <c r="A180" s="31" t="s">
        <v>750</v>
      </c>
      <c r="B180" s="31" t="s">
        <v>310</v>
      </c>
      <c r="C180" s="31" t="s">
        <v>312</v>
      </c>
      <c r="D180" s="31" t="s">
        <v>131</v>
      </c>
      <c r="E180" s="31" t="s">
        <v>131</v>
      </c>
      <c r="F180" s="31" t="s">
        <v>312</v>
      </c>
      <c r="G180" s="31" t="s">
        <v>131</v>
      </c>
    </row>
    <row r="181" spans="1:7">
      <c r="A181" s="31" t="s">
        <v>751</v>
      </c>
      <c r="B181" s="31" t="s">
        <v>310</v>
      </c>
      <c r="C181" s="31" t="s">
        <v>313</v>
      </c>
      <c r="D181" s="31" t="s">
        <v>131</v>
      </c>
      <c r="E181" s="31" t="s">
        <v>131</v>
      </c>
      <c r="F181" s="31" t="s">
        <v>313</v>
      </c>
      <c r="G181" s="31" t="s">
        <v>131</v>
      </c>
    </row>
    <row r="182" spans="1:7" ht="30">
      <c r="A182" s="31" t="s">
        <v>752</v>
      </c>
      <c r="B182" s="31" t="s">
        <v>310</v>
      </c>
      <c r="C182" s="31" t="s">
        <v>314</v>
      </c>
      <c r="D182" s="31" t="s">
        <v>131</v>
      </c>
      <c r="E182" s="31" t="s">
        <v>131</v>
      </c>
      <c r="F182" s="31" t="s">
        <v>314</v>
      </c>
      <c r="G182" s="31" t="s">
        <v>131</v>
      </c>
    </row>
    <row r="183" spans="1:7">
      <c r="A183" s="31" t="s">
        <v>753</v>
      </c>
      <c r="B183" s="31" t="s">
        <v>310</v>
      </c>
      <c r="C183" s="31" t="s">
        <v>315</v>
      </c>
      <c r="D183" s="31" t="s">
        <v>131</v>
      </c>
      <c r="E183" s="31" t="s">
        <v>131</v>
      </c>
      <c r="F183" s="31" t="s">
        <v>315</v>
      </c>
      <c r="G183" s="31" t="s">
        <v>131</v>
      </c>
    </row>
    <row r="184" spans="1:7" ht="90">
      <c r="A184" s="31" t="s">
        <v>754</v>
      </c>
      <c r="B184" s="31" t="s">
        <v>310</v>
      </c>
      <c r="C184" s="31" t="s">
        <v>316</v>
      </c>
      <c r="D184" s="31" t="s">
        <v>131</v>
      </c>
      <c r="E184" s="31" t="s">
        <v>131</v>
      </c>
      <c r="F184" s="31" t="s">
        <v>316</v>
      </c>
      <c r="G184" s="31" t="s">
        <v>131</v>
      </c>
    </row>
    <row r="185" spans="1:7" ht="60">
      <c r="A185" s="31" t="s">
        <v>755</v>
      </c>
      <c r="B185" s="31" t="s">
        <v>310</v>
      </c>
      <c r="C185" s="31" t="s">
        <v>317</v>
      </c>
      <c r="D185" s="31" t="s">
        <v>131</v>
      </c>
      <c r="E185" s="31" t="s">
        <v>131</v>
      </c>
      <c r="F185" s="31" t="s">
        <v>317</v>
      </c>
      <c r="G185" s="31" t="s">
        <v>131</v>
      </c>
    </row>
    <row r="186" spans="1:7" ht="45">
      <c r="A186" s="31" t="s">
        <v>756</v>
      </c>
      <c r="B186" s="31" t="s">
        <v>310</v>
      </c>
      <c r="C186" s="31" t="s">
        <v>318</v>
      </c>
      <c r="D186" s="31" t="s">
        <v>131</v>
      </c>
      <c r="E186" s="31" t="s">
        <v>131</v>
      </c>
      <c r="F186" s="31" t="s">
        <v>318</v>
      </c>
      <c r="G186" s="31" t="s">
        <v>131</v>
      </c>
    </row>
    <row r="187" spans="1:7">
      <c r="A187" s="31" t="s">
        <v>757</v>
      </c>
      <c r="B187" s="31" t="s">
        <v>310</v>
      </c>
      <c r="C187" s="31" t="s">
        <v>319</v>
      </c>
      <c r="D187" s="31" t="s">
        <v>131</v>
      </c>
      <c r="E187" s="31" t="s">
        <v>131</v>
      </c>
      <c r="F187" s="31" t="s">
        <v>319</v>
      </c>
      <c r="G187" s="31" t="s">
        <v>131</v>
      </c>
    </row>
    <row r="188" spans="1:7">
      <c r="A188" s="31" t="s">
        <v>758</v>
      </c>
      <c r="B188" s="31" t="s">
        <v>310</v>
      </c>
      <c r="C188" s="31" t="s">
        <v>320</v>
      </c>
      <c r="D188" s="31" t="s">
        <v>131</v>
      </c>
      <c r="E188" s="31" t="s">
        <v>131</v>
      </c>
      <c r="F188" s="31" t="s">
        <v>320</v>
      </c>
      <c r="G188" s="31" t="s">
        <v>131</v>
      </c>
    </row>
    <row r="189" spans="1:7">
      <c r="A189" s="31" t="s">
        <v>759</v>
      </c>
      <c r="B189" s="31" t="s">
        <v>310</v>
      </c>
      <c r="C189" s="31" t="s">
        <v>321</v>
      </c>
      <c r="D189" s="31" t="s">
        <v>131</v>
      </c>
      <c r="E189" s="31" t="s">
        <v>131</v>
      </c>
      <c r="F189" s="31" t="s">
        <v>321</v>
      </c>
      <c r="G189" s="31" t="s">
        <v>131</v>
      </c>
    </row>
    <row r="190" spans="1:7">
      <c r="A190" s="31" t="s">
        <v>760</v>
      </c>
      <c r="B190" s="31" t="s">
        <v>310</v>
      </c>
      <c r="C190" s="31" t="s">
        <v>322</v>
      </c>
      <c r="D190" s="31" t="s">
        <v>131</v>
      </c>
      <c r="E190" s="31" t="s">
        <v>131</v>
      </c>
      <c r="F190" s="31" t="s">
        <v>322</v>
      </c>
      <c r="G190" s="31" t="s">
        <v>131</v>
      </c>
    </row>
    <row r="191" spans="1:7" ht="45">
      <c r="A191" s="31" t="s">
        <v>761</v>
      </c>
      <c r="B191" s="31" t="s">
        <v>310</v>
      </c>
      <c r="C191" s="31" t="s">
        <v>323</v>
      </c>
      <c r="D191" s="31" t="s">
        <v>131</v>
      </c>
      <c r="E191" s="31" t="s">
        <v>131</v>
      </c>
      <c r="F191" s="31" t="s">
        <v>323</v>
      </c>
      <c r="G191" s="31" t="s">
        <v>131</v>
      </c>
    </row>
    <row r="192" spans="1:7" ht="45">
      <c r="A192" s="31" t="s">
        <v>762</v>
      </c>
      <c r="B192" s="31" t="s">
        <v>324</v>
      </c>
      <c r="C192" s="31" t="s">
        <v>325</v>
      </c>
      <c r="D192" s="31" t="s">
        <v>131</v>
      </c>
      <c r="E192" s="31" t="s">
        <v>131</v>
      </c>
      <c r="F192" s="31" t="s">
        <v>325</v>
      </c>
      <c r="G192" s="31" t="s">
        <v>131</v>
      </c>
    </row>
    <row r="193" spans="1:7">
      <c r="A193" s="31" t="s">
        <v>763</v>
      </c>
      <c r="B193" s="31" t="s">
        <v>324</v>
      </c>
      <c r="C193" s="31" t="s">
        <v>218</v>
      </c>
      <c r="D193" s="31" t="s">
        <v>131</v>
      </c>
      <c r="E193" s="31" t="s">
        <v>131</v>
      </c>
      <c r="F193" s="31" t="s">
        <v>218</v>
      </c>
      <c r="G193" s="31" t="s">
        <v>131</v>
      </c>
    </row>
    <row r="194" spans="1:7">
      <c r="A194" s="31" t="s">
        <v>764</v>
      </c>
      <c r="B194" s="31" t="s">
        <v>324</v>
      </c>
      <c r="C194" s="31" t="s">
        <v>326</v>
      </c>
      <c r="D194" s="31" t="s">
        <v>131</v>
      </c>
      <c r="E194" s="31" t="s">
        <v>131</v>
      </c>
      <c r="F194" s="31" t="s">
        <v>326</v>
      </c>
      <c r="G194" s="31" t="s">
        <v>131</v>
      </c>
    </row>
    <row r="195" spans="1:7">
      <c r="A195" s="31" t="s">
        <v>765</v>
      </c>
      <c r="B195" s="31" t="s">
        <v>324</v>
      </c>
      <c r="C195" s="31" t="s">
        <v>327</v>
      </c>
      <c r="D195" s="31" t="s">
        <v>131</v>
      </c>
      <c r="E195" s="31" t="s">
        <v>131</v>
      </c>
      <c r="F195" s="31" t="s">
        <v>327</v>
      </c>
      <c r="G195" s="31" t="s">
        <v>131</v>
      </c>
    </row>
    <row r="196" spans="1:7">
      <c r="A196" s="31" t="s">
        <v>766</v>
      </c>
      <c r="B196" s="31" t="s">
        <v>324</v>
      </c>
      <c r="C196" s="31" t="s">
        <v>328</v>
      </c>
      <c r="D196" s="31" t="s">
        <v>131</v>
      </c>
      <c r="E196" s="31" t="s">
        <v>131</v>
      </c>
      <c r="F196" s="31" t="s">
        <v>328</v>
      </c>
      <c r="G196" s="31" t="s">
        <v>131</v>
      </c>
    </row>
    <row r="197" spans="1:7">
      <c r="A197" s="31" t="s">
        <v>767</v>
      </c>
      <c r="B197" s="31" t="s">
        <v>324</v>
      </c>
      <c r="C197" s="31" t="s">
        <v>329</v>
      </c>
      <c r="D197" s="31" t="s">
        <v>131</v>
      </c>
      <c r="E197" s="31" t="s">
        <v>131</v>
      </c>
      <c r="F197" s="31" t="s">
        <v>329</v>
      </c>
      <c r="G197" s="31" t="s">
        <v>131</v>
      </c>
    </row>
    <row r="198" spans="1:7">
      <c r="A198" s="31" t="s">
        <v>768</v>
      </c>
      <c r="B198" s="31" t="s">
        <v>324</v>
      </c>
      <c r="C198" s="31" t="s">
        <v>321</v>
      </c>
      <c r="D198" s="31" t="s">
        <v>131</v>
      </c>
      <c r="E198" s="31" t="s">
        <v>131</v>
      </c>
      <c r="F198" s="31" t="s">
        <v>321</v>
      </c>
      <c r="G198" s="31" t="s">
        <v>131</v>
      </c>
    </row>
    <row r="199" spans="1:7">
      <c r="A199" s="31" t="s">
        <v>769</v>
      </c>
      <c r="B199" s="31" t="s">
        <v>324</v>
      </c>
      <c r="C199" s="31" t="s">
        <v>322</v>
      </c>
      <c r="D199" s="31" t="s">
        <v>131</v>
      </c>
      <c r="E199" s="31" t="s">
        <v>131</v>
      </c>
      <c r="F199" s="31" t="s">
        <v>322</v>
      </c>
      <c r="G199" s="31" t="s">
        <v>131</v>
      </c>
    </row>
    <row r="200" spans="1:7">
      <c r="A200" s="31" t="s">
        <v>770</v>
      </c>
      <c r="B200" s="31" t="s">
        <v>330</v>
      </c>
      <c r="C200" s="31" t="s">
        <v>331</v>
      </c>
      <c r="D200" s="31" t="s">
        <v>131</v>
      </c>
      <c r="E200" s="31" t="s">
        <v>131</v>
      </c>
      <c r="F200" s="31" t="s">
        <v>331</v>
      </c>
      <c r="G200" s="31" t="s">
        <v>131</v>
      </c>
    </row>
    <row r="201" spans="1:7">
      <c r="A201" s="31" t="s">
        <v>771</v>
      </c>
      <c r="B201" s="31" t="s">
        <v>330</v>
      </c>
      <c r="C201" s="31" t="s">
        <v>332</v>
      </c>
      <c r="D201" s="31" t="s">
        <v>131</v>
      </c>
      <c r="E201" s="31" t="s">
        <v>131</v>
      </c>
      <c r="F201" s="31" t="s">
        <v>332</v>
      </c>
      <c r="G201" s="31" t="s">
        <v>131</v>
      </c>
    </row>
    <row r="202" spans="1:7">
      <c r="A202" s="31" t="s">
        <v>772</v>
      </c>
      <c r="B202" s="31" t="s">
        <v>330</v>
      </c>
      <c r="C202" s="31" t="s">
        <v>333</v>
      </c>
      <c r="D202" s="31" t="s">
        <v>131</v>
      </c>
      <c r="E202" s="31" t="s">
        <v>131</v>
      </c>
      <c r="F202" s="31" t="s">
        <v>333</v>
      </c>
      <c r="G202" s="31" t="s">
        <v>131</v>
      </c>
    </row>
    <row r="203" spans="1:7">
      <c r="A203" s="31" t="s">
        <v>773</v>
      </c>
      <c r="B203" s="31" t="s">
        <v>330</v>
      </c>
      <c r="C203" s="31" t="s">
        <v>334</v>
      </c>
      <c r="D203" s="31" t="s">
        <v>131</v>
      </c>
      <c r="E203" s="31" t="s">
        <v>131</v>
      </c>
      <c r="F203" s="31" t="s">
        <v>334</v>
      </c>
      <c r="G203" s="31" t="s">
        <v>131</v>
      </c>
    </row>
    <row r="204" spans="1:7">
      <c r="A204" s="31" t="s">
        <v>774</v>
      </c>
      <c r="B204" s="31" t="s">
        <v>330</v>
      </c>
      <c r="C204" s="31" t="s">
        <v>335</v>
      </c>
      <c r="D204" s="31" t="s">
        <v>131</v>
      </c>
      <c r="E204" s="31" t="s">
        <v>131</v>
      </c>
      <c r="F204" s="31" t="s">
        <v>335</v>
      </c>
      <c r="G204" s="31" t="s">
        <v>131</v>
      </c>
    </row>
    <row r="205" spans="1:7">
      <c r="A205" s="31" t="s">
        <v>775</v>
      </c>
      <c r="B205" s="31" t="s">
        <v>330</v>
      </c>
      <c r="C205" s="31" t="s">
        <v>336</v>
      </c>
      <c r="D205" s="31" t="s">
        <v>131</v>
      </c>
      <c r="E205" s="31" t="s">
        <v>131</v>
      </c>
      <c r="F205" s="31" t="s">
        <v>336</v>
      </c>
      <c r="G205" s="31" t="s">
        <v>131</v>
      </c>
    </row>
    <row r="206" spans="1:7">
      <c r="A206" s="31" t="s">
        <v>776</v>
      </c>
      <c r="B206" s="31" t="s">
        <v>330</v>
      </c>
      <c r="C206" s="31" t="s">
        <v>337</v>
      </c>
      <c r="D206" s="31" t="s">
        <v>131</v>
      </c>
      <c r="E206" s="31" t="s">
        <v>131</v>
      </c>
      <c r="F206" s="31" t="s">
        <v>337</v>
      </c>
      <c r="G206" s="31" t="s">
        <v>131</v>
      </c>
    </row>
    <row r="207" spans="1:7" ht="30">
      <c r="A207" s="31" t="s">
        <v>777</v>
      </c>
      <c r="B207" s="31" t="s">
        <v>330</v>
      </c>
      <c r="C207" s="31" t="s">
        <v>338</v>
      </c>
      <c r="D207" s="31" t="s">
        <v>131</v>
      </c>
      <c r="E207" s="31" t="s">
        <v>131</v>
      </c>
      <c r="F207" s="31" t="s">
        <v>338</v>
      </c>
      <c r="G207" s="31" t="s">
        <v>131</v>
      </c>
    </row>
    <row r="208" spans="1:7" ht="45">
      <c r="A208" s="31" t="s">
        <v>778</v>
      </c>
      <c r="B208" s="31" t="s">
        <v>330</v>
      </c>
      <c r="C208" s="31" t="s">
        <v>339</v>
      </c>
      <c r="D208" s="31" t="s">
        <v>131</v>
      </c>
      <c r="E208" s="31" t="s">
        <v>131</v>
      </c>
      <c r="F208" s="31" t="s">
        <v>339</v>
      </c>
      <c r="G208" s="31" t="s">
        <v>131</v>
      </c>
    </row>
    <row r="209" spans="1:7">
      <c r="A209" s="31" t="s">
        <v>779</v>
      </c>
      <c r="B209" s="31" t="s">
        <v>330</v>
      </c>
      <c r="C209" s="31" t="s">
        <v>289</v>
      </c>
      <c r="D209" s="31" t="s">
        <v>131</v>
      </c>
      <c r="E209" s="31" t="s">
        <v>131</v>
      </c>
      <c r="F209" s="31" t="s">
        <v>289</v>
      </c>
      <c r="G209" s="31" t="s">
        <v>131</v>
      </c>
    </row>
    <row r="210" spans="1:7">
      <c r="A210" s="31" t="s">
        <v>780</v>
      </c>
      <c r="B210" s="31" t="s">
        <v>330</v>
      </c>
      <c r="C210" s="31" t="s">
        <v>321</v>
      </c>
      <c r="D210" s="31" t="s">
        <v>131</v>
      </c>
      <c r="E210" s="31" t="s">
        <v>131</v>
      </c>
      <c r="F210" s="31" t="s">
        <v>321</v>
      </c>
      <c r="G210" s="31" t="s">
        <v>131</v>
      </c>
    </row>
    <row r="211" spans="1:7">
      <c r="A211" s="31" t="s">
        <v>781</v>
      </c>
      <c r="B211" s="31" t="s">
        <v>330</v>
      </c>
      <c r="C211" s="31" t="s">
        <v>340</v>
      </c>
      <c r="D211" s="31" t="s">
        <v>131</v>
      </c>
      <c r="E211" s="31" t="s">
        <v>131</v>
      </c>
      <c r="F211" s="31" t="s">
        <v>340</v>
      </c>
      <c r="G211" s="31" t="s">
        <v>131</v>
      </c>
    </row>
    <row r="212" spans="1:7" ht="30">
      <c r="A212" s="31" t="s">
        <v>782</v>
      </c>
      <c r="B212" s="31" t="s">
        <v>341</v>
      </c>
      <c r="C212" s="31" t="s">
        <v>207</v>
      </c>
      <c r="D212" s="31" t="s">
        <v>131</v>
      </c>
      <c r="E212" s="31" t="s">
        <v>131</v>
      </c>
      <c r="F212" s="31" t="s">
        <v>207</v>
      </c>
      <c r="G212" s="31" t="s">
        <v>131</v>
      </c>
    </row>
    <row r="213" spans="1:7">
      <c r="A213" s="31" t="s">
        <v>783</v>
      </c>
      <c r="B213" s="31" t="s">
        <v>341</v>
      </c>
      <c r="C213" s="31" t="s">
        <v>342</v>
      </c>
      <c r="D213" s="31" t="s">
        <v>131</v>
      </c>
      <c r="E213" s="31" t="s">
        <v>131</v>
      </c>
      <c r="F213" s="31" t="s">
        <v>342</v>
      </c>
      <c r="G213" s="31" t="s">
        <v>131</v>
      </c>
    </row>
    <row r="214" spans="1:7" ht="45">
      <c r="A214" s="31" t="s">
        <v>784</v>
      </c>
      <c r="B214" s="31" t="s">
        <v>341</v>
      </c>
      <c r="C214" s="31" t="s">
        <v>343</v>
      </c>
      <c r="D214" s="31" t="s">
        <v>131</v>
      </c>
      <c r="E214" s="31" t="s">
        <v>131</v>
      </c>
      <c r="F214" s="31" t="s">
        <v>343</v>
      </c>
      <c r="G214" s="31" t="s">
        <v>131</v>
      </c>
    </row>
    <row r="215" spans="1:7">
      <c r="A215" s="31" t="s">
        <v>785</v>
      </c>
      <c r="B215" s="31" t="s">
        <v>341</v>
      </c>
      <c r="C215" s="31" t="s">
        <v>344</v>
      </c>
      <c r="D215" s="31" t="s">
        <v>131</v>
      </c>
      <c r="E215" s="31" t="s">
        <v>131</v>
      </c>
      <c r="F215" s="31" t="s">
        <v>344</v>
      </c>
      <c r="G215" s="31" t="s">
        <v>131</v>
      </c>
    </row>
    <row r="216" spans="1:7" ht="30">
      <c r="A216" s="31" t="s">
        <v>786</v>
      </c>
      <c r="B216" s="31" t="s">
        <v>341</v>
      </c>
      <c r="C216" s="31" t="s">
        <v>338</v>
      </c>
      <c r="D216" s="31" t="s">
        <v>131</v>
      </c>
      <c r="E216" s="31" t="s">
        <v>131</v>
      </c>
      <c r="F216" s="31" t="s">
        <v>338</v>
      </c>
      <c r="G216" s="31" t="s">
        <v>131</v>
      </c>
    </row>
    <row r="217" spans="1:7">
      <c r="A217" s="31" t="s">
        <v>787</v>
      </c>
      <c r="B217" s="31" t="s">
        <v>341</v>
      </c>
      <c r="C217" s="31" t="s">
        <v>345</v>
      </c>
      <c r="D217" s="31" t="s">
        <v>131</v>
      </c>
      <c r="E217" s="31" t="s">
        <v>131</v>
      </c>
      <c r="F217" s="31" t="s">
        <v>345</v>
      </c>
      <c r="G217" s="31" t="s">
        <v>131</v>
      </c>
    </row>
    <row r="218" spans="1:7">
      <c r="A218" s="31" t="s">
        <v>788</v>
      </c>
      <c r="B218" s="31" t="s">
        <v>341</v>
      </c>
      <c r="C218" s="31" t="s">
        <v>346</v>
      </c>
      <c r="D218" s="31" t="s">
        <v>131</v>
      </c>
      <c r="E218" s="31" t="s">
        <v>131</v>
      </c>
      <c r="F218" s="31" t="s">
        <v>346</v>
      </c>
      <c r="G218" s="31" t="s">
        <v>131</v>
      </c>
    </row>
    <row r="219" spans="1:7" ht="30">
      <c r="A219" s="31" t="s">
        <v>789</v>
      </c>
      <c r="B219" s="31" t="s">
        <v>341</v>
      </c>
      <c r="C219" s="31" t="s">
        <v>347</v>
      </c>
      <c r="D219" s="31" t="s">
        <v>131</v>
      </c>
      <c r="E219" s="31" t="s">
        <v>131</v>
      </c>
      <c r="F219" s="31" t="s">
        <v>347</v>
      </c>
      <c r="G219" s="31" t="s">
        <v>131</v>
      </c>
    </row>
    <row r="220" spans="1:7">
      <c r="A220" s="31" t="s">
        <v>790</v>
      </c>
      <c r="B220" s="31" t="s">
        <v>341</v>
      </c>
      <c r="C220" s="31" t="s">
        <v>348</v>
      </c>
      <c r="D220" s="31" t="s">
        <v>131</v>
      </c>
      <c r="E220" s="31" t="s">
        <v>131</v>
      </c>
      <c r="F220" s="31" t="s">
        <v>348</v>
      </c>
      <c r="G220" s="31" t="s">
        <v>131</v>
      </c>
    </row>
    <row r="221" spans="1:7" ht="45">
      <c r="A221" s="31" t="s">
        <v>791</v>
      </c>
      <c r="B221" s="31" t="s">
        <v>341</v>
      </c>
      <c r="C221" s="31" t="s">
        <v>349</v>
      </c>
      <c r="D221" s="31" t="s">
        <v>131</v>
      </c>
      <c r="E221" s="31" t="s">
        <v>131</v>
      </c>
      <c r="F221" s="31" t="s">
        <v>349</v>
      </c>
      <c r="G221" s="31" t="s">
        <v>131</v>
      </c>
    </row>
    <row r="222" spans="1:7">
      <c r="A222" s="31" t="s">
        <v>792</v>
      </c>
      <c r="B222" s="31" t="s">
        <v>341</v>
      </c>
      <c r="C222" s="31" t="s">
        <v>350</v>
      </c>
      <c r="D222" s="31" t="s">
        <v>131</v>
      </c>
      <c r="E222" s="31" t="s">
        <v>131</v>
      </c>
      <c r="F222" s="31" t="s">
        <v>350</v>
      </c>
      <c r="G222" s="31" t="s">
        <v>131</v>
      </c>
    </row>
    <row r="223" spans="1:7">
      <c r="A223" s="31" t="s">
        <v>793</v>
      </c>
      <c r="B223" s="31" t="s">
        <v>341</v>
      </c>
      <c r="C223" s="31" t="s">
        <v>322</v>
      </c>
      <c r="D223" s="31" t="s">
        <v>131</v>
      </c>
      <c r="E223" s="31" t="s">
        <v>131</v>
      </c>
      <c r="F223" s="31" t="s">
        <v>322</v>
      </c>
      <c r="G223" s="31" t="s">
        <v>131</v>
      </c>
    </row>
    <row r="224" spans="1:7">
      <c r="A224" s="31" t="s">
        <v>794</v>
      </c>
      <c r="B224" s="31" t="s">
        <v>341</v>
      </c>
      <c r="C224" s="31" t="s">
        <v>351</v>
      </c>
      <c r="D224" s="31" t="s">
        <v>131</v>
      </c>
      <c r="E224" s="31" t="s">
        <v>131</v>
      </c>
      <c r="F224" s="31" t="s">
        <v>351</v>
      </c>
      <c r="G224" s="31" t="s">
        <v>131</v>
      </c>
    </row>
    <row r="225" spans="1:7">
      <c r="A225" s="31" t="s">
        <v>795</v>
      </c>
      <c r="B225" s="31" t="s">
        <v>352</v>
      </c>
      <c r="C225" s="31" t="s">
        <v>147</v>
      </c>
      <c r="D225" s="31" t="s">
        <v>131</v>
      </c>
      <c r="E225" s="31" t="s">
        <v>131</v>
      </c>
      <c r="F225" s="31" t="s">
        <v>147</v>
      </c>
      <c r="G225" s="31" t="s">
        <v>131</v>
      </c>
    </row>
    <row r="226" spans="1:7">
      <c r="A226" s="31" t="s">
        <v>796</v>
      </c>
      <c r="B226" s="31" t="s">
        <v>352</v>
      </c>
      <c r="C226" s="31" t="s">
        <v>149</v>
      </c>
      <c r="D226" s="31" t="s">
        <v>131</v>
      </c>
      <c r="E226" s="31" t="s">
        <v>131</v>
      </c>
      <c r="F226" s="31" t="s">
        <v>149</v>
      </c>
      <c r="G226" s="31" t="s">
        <v>131</v>
      </c>
    </row>
    <row r="227" spans="1:7">
      <c r="A227" s="31" t="s">
        <v>797</v>
      </c>
      <c r="B227" s="31" t="s">
        <v>352</v>
      </c>
      <c r="C227" s="31" t="s">
        <v>353</v>
      </c>
      <c r="D227" s="31" t="s">
        <v>131</v>
      </c>
      <c r="E227" s="31" t="s">
        <v>131</v>
      </c>
      <c r="F227" s="31" t="s">
        <v>353</v>
      </c>
      <c r="G227" s="31" t="s">
        <v>131</v>
      </c>
    </row>
    <row r="228" spans="1:7">
      <c r="A228" s="31" t="s">
        <v>798</v>
      </c>
      <c r="B228" s="31" t="s">
        <v>354</v>
      </c>
      <c r="C228" s="31" t="s">
        <v>355</v>
      </c>
      <c r="D228" s="31" t="s">
        <v>131</v>
      </c>
      <c r="E228" s="31" t="s">
        <v>131</v>
      </c>
      <c r="F228" s="31" t="s">
        <v>355</v>
      </c>
      <c r="G228" s="31" t="s">
        <v>131</v>
      </c>
    </row>
    <row r="229" spans="1:7">
      <c r="A229" s="31" t="s">
        <v>799</v>
      </c>
      <c r="B229" s="31" t="s">
        <v>354</v>
      </c>
      <c r="C229" s="31" t="s">
        <v>356</v>
      </c>
      <c r="D229" s="31" t="s">
        <v>131</v>
      </c>
      <c r="E229" s="31" t="s">
        <v>131</v>
      </c>
      <c r="F229" s="31" t="s">
        <v>356</v>
      </c>
      <c r="G229" s="31" t="s">
        <v>131</v>
      </c>
    </row>
    <row r="230" spans="1:7">
      <c r="A230" s="31" t="s">
        <v>800</v>
      </c>
      <c r="B230" s="31" t="s">
        <v>354</v>
      </c>
      <c r="C230" s="31" t="s">
        <v>328</v>
      </c>
      <c r="D230" s="31" t="s">
        <v>131</v>
      </c>
      <c r="E230" s="31" t="s">
        <v>131</v>
      </c>
      <c r="F230" s="31" t="s">
        <v>328</v>
      </c>
      <c r="G230" s="31" t="s">
        <v>131</v>
      </c>
    </row>
    <row r="231" spans="1:7" ht="30">
      <c r="A231" s="31" t="s">
        <v>801</v>
      </c>
      <c r="B231" s="31" t="s">
        <v>354</v>
      </c>
      <c r="C231" s="31" t="s">
        <v>338</v>
      </c>
      <c r="D231" s="31" t="s">
        <v>131</v>
      </c>
      <c r="E231" s="31" t="s">
        <v>131</v>
      </c>
      <c r="F231" s="31" t="s">
        <v>338</v>
      </c>
      <c r="G231" s="31" t="s">
        <v>131</v>
      </c>
    </row>
    <row r="232" spans="1:7" ht="45">
      <c r="A232" s="31" t="s">
        <v>802</v>
      </c>
      <c r="B232" s="31" t="s">
        <v>354</v>
      </c>
      <c r="C232" s="31" t="s">
        <v>357</v>
      </c>
      <c r="D232" s="31" t="s">
        <v>131</v>
      </c>
      <c r="E232" s="31" t="s">
        <v>131</v>
      </c>
      <c r="F232" s="31" t="s">
        <v>357</v>
      </c>
      <c r="G232" s="31" t="s">
        <v>131</v>
      </c>
    </row>
    <row r="233" spans="1:7">
      <c r="A233" s="31" t="s">
        <v>803</v>
      </c>
      <c r="B233" s="31" t="s">
        <v>354</v>
      </c>
      <c r="C233" s="31" t="s">
        <v>322</v>
      </c>
      <c r="D233" s="31" t="s">
        <v>131</v>
      </c>
      <c r="E233" s="31" t="s">
        <v>131</v>
      </c>
      <c r="F233" s="31" t="s">
        <v>322</v>
      </c>
      <c r="G233" s="31" t="s">
        <v>131</v>
      </c>
    </row>
    <row r="234" spans="1:7">
      <c r="A234" s="31" t="s">
        <v>804</v>
      </c>
      <c r="B234" s="31" t="s">
        <v>358</v>
      </c>
      <c r="C234" s="31" t="s">
        <v>359</v>
      </c>
      <c r="D234" s="31" t="s">
        <v>131</v>
      </c>
      <c r="E234" s="31" t="s">
        <v>131</v>
      </c>
      <c r="F234" s="31" t="s">
        <v>359</v>
      </c>
      <c r="G234" s="31" t="s">
        <v>131</v>
      </c>
    </row>
    <row r="235" spans="1:7">
      <c r="A235" s="31" t="s">
        <v>805</v>
      </c>
      <c r="B235" s="31" t="s">
        <v>358</v>
      </c>
      <c r="C235" s="31" t="s">
        <v>147</v>
      </c>
      <c r="D235" s="31" t="s">
        <v>131</v>
      </c>
      <c r="E235" s="31" t="s">
        <v>131</v>
      </c>
      <c r="F235" s="31" t="s">
        <v>147</v>
      </c>
      <c r="G235" s="31" t="s">
        <v>131</v>
      </c>
    </row>
    <row r="236" spans="1:7">
      <c r="A236" s="31" t="s">
        <v>806</v>
      </c>
      <c r="B236" s="31" t="s">
        <v>358</v>
      </c>
      <c r="C236" s="31" t="s">
        <v>355</v>
      </c>
      <c r="D236" s="31" t="s">
        <v>131</v>
      </c>
      <c r="E236" s="31" t="s">
        <v>131</v>
      </c>
      <c r="F236" s="31" t="s">
        <v>355</v>
      </c>
      <c r="G236" s="31" t="s">
        <v>131</v>
      </c>
    </row>
    <row r="237" spans="1:7">
      <c r="A237" s="31" t="s">
        <v>807</v>
      </c>
      <c r="B237" s="31" t="s">
        <v>358</v>
      </c>
      <c r="C237" s="31" t="s">
        <v>360</v>
      </c>
      <c r="D237" s="31" t="s">
        <v>131</v>
      </c>
      <c r="E237" s="31" t="s">
        <v>131</v>
      </c>
      <c r="F237" s="31" t="s">
        <v>360</v>
      </c>
      <c r="G237" s="31" t="s">
        <v>131</v>
      </c>
    </row>
    <row r="238" spans="1:7">
      <c r="A238" s="31" t="s">
        <v>808</v>
      </c>
      <c r="B238" s="31" t="s">
        <v>358</v>
      </c>
      <c r="C238" s="31" t="s">
        <v>149</v>
      </c>
      <c r="D238" s="31" t="s">
        <v>131</v>
      </c>
      <c r="E238" s="31" t="s">
        <v>131</v>
      </c>
      <c r="F238" s="31" t="s">
        <v>149</v>
      </c>
      <c r="G238" s="31" t="s">
        <v>131</v>
      </c>
    </row>
    <row r="239" spans="1:7">
      <c r="A239" s="31" t="s">
        <v>809</v>
      </c>
      <c r="B239" s="31" t="s">
        <v>358</v>
      </c>
      <c r="C239" s="31" t="s">
        <v>361</v>
      </c>
      <c r="D239" s="31" t="s">
        <v>131</v>
      </c>
      <c r="E239" s="31" t="s">
        <v>131</v>
      </c>
      <c r="F239" s="31" t="s">
        <v>361</v>
      </c>
      <c r="G239" s="31" t="s">
        <v>131</v>
      </c>
    </row>
    <row r="240" spans="1:7">
      <c r="A240" s="31" t="s">
        <v>810</v>
      </c>
      <c r="B240" s="31" t="s">
        <v>358</v>
      </c>
      <c r="C240" s="31" t="s">
        <v>362</v>
      </c>
      <c r="D240" s="31" t="s">
        <v>131</v>
      </c>
      <c r="E240" s="31" t="s">
        <v>131</v>
      </c>
      <c r="F240" s="31" t="s">
        <v>362</v>
      </c>
      <c r="G240" s="31" t="s">
        <v>131</v>
      </c>
    </row>
    <row r="241" spans="1:7">
      <c r="A241" s="31" t="s">
        <v>811</v>
      </c>
      <c r="B241" s="31" t="s">
        <v>358</v>
      </c>
      <c r="C241" s="31" t="s">
        <v>363</v>
      </c>
      <c r="D241" s="31" t="s">
        <v>131</v>
      </c>
      <c r="E241" s="31" t="s">
        <v>131</v>
      </c>
      <c r="F241" s="31" t="s">
        <v>363</v>
      </c>
      <c r="G241" s="31" t="s">
        <v>131</v>
      </c>
    </row>
    <row r="242" spans="1:7">
      <c r="A242" s="31" t="s">
        <v>812</v>
      </c>
      <c r="B242" s="31" t="s">
        <v>358</v>
      </c>
      <c r="C242" s="31" t="s">
        <v>364</v>
      </c>
      <c r="D242" s="31" t="s">
        <v>131</v>
      </c>
      <c r="E242" s="31" t="s">
        <v>131</v>
      </c>
      <c r="F242" s="31" t="s">
        <v>364</v>
      </c>
      <c r="G242" s="31" t="s">
        <v>131</v>
      </c>
    </row>
    <row r="243" spans="1:7">
      <c r="A243" s="31" t="s">
        <v>813</v>
      </c>
      <c r="B243" s="31" t="s">
        <v>365</v>
      </c>
      <c r="C243" s="31" t="s">
        <v>366</v>
      </c>
      <c r="D243" s="31" t="s">
        <v>131</v>
      </c>
      <c r="E243" s="31" t="s">
        <v>131</v>
      </c>
      <c r="F243" s="31" t="s">
        <v>366</v>
      </c>
      <c r="G243" s="31" t="s">
        <v>131</v>
      </c>
    </row>
    <row r="244" spans="1:7">
      <c r="A244" s="31" t="s">
        <v>814</v>
      </c>
      <c r="B244" s="31" t="s">
        <v>365</v>
      </c>
      <c r="C244" s="31" t="s">
        <v>362</v>
      </c>
      <c r="D244" s="31" t="s">
        <v>131</v>
      </c>
      <c r="E244" s="31" t="s">
        <v>131</v>
      </c>
      <c r="F244" s="31" t="s">
        <v>362</v>
      </c>
      <c r="G244" s="31" t="s">
        <v>131</v>
      </c>
    </row>
    <row r="245" spans="1:7">
      <c r="A245" s="31" t="s">
        <v>815</v>
      </c>
      <c r="B245" s="31" t="s">
        <v>365</v>
      </c>
      <c r="C245" s="31" t="s">
        <v>367</v>
      </c>
      <c r="D245" s="31" t="s">
        <v>131</v>
      </c>
      <c r="E245" s="31" t="s">
        <v>131</v>
      </c>
      <c r="F245" s="31" t="s">
        <v>367</v>
      </c>
      <c r="G245" s="31" t="s">
        <v>131</v>
      </c>
    </row>
    <row r="246" spans="1:7">
      <c r="A246" s="31" t="s">
        <v>816</v>
      </c>
      <c r="B246" s="31" t="s">
        <v>365</v>
      </c>
      <c r="C246" s="31" t="s">
        <v>191</v>
      </c>
      <c r="D246" s="31" t="s">
        <v>131</v>
      </c>
      <c r="E246" s="31" t="s">
        <v>131</v>
      </c>
      <c r="F246" s="31" t="s">
        <v>191</v>
      </c>
      <c r="G246" s="31" t="s">
        <v>131</v>
      </c>
    </row>
    <row r="247" spans="1:7">
      <c r="A247" s="31" t="s">
        <v>817</v>
      </c>
      <c r="B247" s="31" t="s">
        <v>365</v>
      </c>
      <c r="C247" s="31" t="s">
        <v>368</v>
      </c>
      <c r="D247" s="31" t="s">
        <v>131</v>
      </c>
      <c r="E247" s="31" t="s">
        <v>131</v>
      </c>
      <c r="F247" s="31" t="s">
        <v>368</v>
      </c>
      <c r="G247" s="31" t="s">
        <v>131</v>
      </c>
    </row>
    <row r="248" spans="1:7">
      <c r="A248" s="31" t="s">
        <v>818</v>
      </c>
      <c r="B248" s="31" t="s">
        <v>369</v>
      </c>
      <c r="C248" s="31" t="s">
        <v>370</v>
      </c>
      <c r="D248" s="31" t="s">
        <v>131</v>
      </c>
      <c r="E248" s="31" t="s">
        <v>131</v>
      </c>
      <c r="F248" s="31" t="s">
        <v>370</v>
      </c>
      <c r="G248" s="31" t="s">
        <v>131</v>
      </c>
    </row>
    <row r="249" spans="1:7">
      <c r="A249" s="31" t="s">
        <v>819</v>
      </c>
      <c r="B249" s="31" t="s">
        <v>369</v>
      </c>
      <c r="C249" s="31" t="s">
        <v>359</v>
      </c>
      <c r="D249" s="31" t="s">
        <v>131</v>
      </c>
      <c r="E249" s="31" t="s">
        <v>131</v>
      </c>
      <c r="F249" s="31" t="s">
        <v>359</v>
      </c>
      <c r="G249" s="31" t="s">
        <v>131</v>
      </c>
    </row>
    <row r="250" spans="1:7">
      <c r="A250" s="31" t="s">
        <v>820</v>
      </c>
      <c r="B250" s="31" t="s">
        <v>369</v>
      </c>
      <c r="C250" s="31" t="s">
        <v>371</v>
      </c>
      <c r="D250" s="31" t="s">
        <v>131</v>
      </c>
      <c r="E250" s="31" t="s">
        <v>131</v>
      </c>
      <c r="F250" s="31" t="s">
        <v>371</v>
      </c>
      <c r="G250" s="31" t="s">
        <v>131</v>
      </c>
    </row>
    <row r="251" spans="1:7">
      <c r="A251" s="31" t="s">
        <v>821</v>
      </c>
      <c r="B251" s="31" t="s">
        <v>369</v>
      </c>
      <c r="C251" s="31" t="s">
        <v>372</v>
      </c>
      <c r="D251" s="31" t="s">
        <v>131</v>
      </c>
      <c r="E251" s="31" t="s">
        <v>131</v>
      </c>
      <c r="F251" s="31" t="s">
        <v>372</v>
      </c>
      <c r="G251" s="31" t="s">
        <v>131</v>
      </c>
    </row>
    <row r="252" spans="1:7">
      <c r="A252" s="31" t="s">
        <v>822</v>
      </c>
      <c r="B252" s="31" t="s">
        <v>369</v>
      </c>
      <c r="C252" s="31" t="s">
        <v>373</v>
      </c>
      <c r="D252" s="31" t="s">
        <v>131</v>
      </c>
      <c r="E252" s="31" t="s">
        <v>131</v>
      </c>
      <c r="F252" s="31" t="s">
        <v>373</v>
      </c>
      <c r="G252" s="31" t="s">
        <v>131</v>
      </c>
    </row>
    <row r="253" spans="1:7">
      <c r="A253" s="31" t="s">
        <v>823</v>
      </c>
      <c r="B253" s="31" t="s">
        <v>369</v>
      </c>
      <c r="C253" s="31" t="s">
        <v>374</v>
      </c>
      <c r="D253" s="31" t="s">
        <v>131</v>
      </c>
      <c r="E253" s="31" t="s">
        <v>131</v>
      </c>
      <c r="F253" s="31" t="s">
        <v>374</v>
      </c>
      <c r="G253" s="31" t="s">
        <v>131</v>
      </c>
    </row>
    <row r="254" spans="1:7">
      <c r="A254" s="31" t="s">
        <v>824</v>
      </c>
      <c r="B254" s="31" t="s">
        <v>369</v>
      </c>
      <c r="C254" s="31" t="s">
        <v>375</v>
      </c>
      <c r="D254" s="31" t="s">
        <v>131</v>
      </c>
      <c r="E254" s="31" t="s">
        <v>131</v>
      </c>
      <c r="F254" s="31" t="s">
        <v>375</v>
      </c>
      <c r="G254" s="31" t="s">
        <v>131</v>
      </c>
    </row>
    <row r="255" spans="1:7">
      <c r="A255" s="31" t="s">
        <v>825</v>
      </c>
      <c r="B255" s="31" t="s">
        <v>369</v>
      </c>
      <c r="C255" s="31" t="s">
        <v>376</v>
      </c>
      <c r="D255" s="31" t="s">
        <v>131</v>
      </c>
      <c r="E255" s="31" t="s">
        <v>131</v>
      </c>
      <c r="F255" s="31" t="s">
        <v>376</v>
      </c>
      <c r="G255" s="31" t="s">
        <v>131</v>
      </c>
    </row>
    <row r="256" spans="1:7">
      <c r="A256" s="31" t="s">
        <v>826</v>
      </c>
      <c r="B256" s="31" t="s">
        <v>369</v>
      </c>
      <c r="C256" s="31" t="s">
        <v>377</v>
      </c>
      <c r="D256" s="31" t="s">
        <v>131</v>
      </c>
      <c r="E256" s="31" t="s">
        <v>131</v>
      </c>
      <c r="F256" s="31" t="s">
        <v>377</v>
      </c>
      <c r="G256" s="31" t="s">
        <v>131</v>
      </c>
    </row>
    <row r="257" spans="1:7">
      <c r="A257" s="31" t="s">
        <v>827</v>
      </c>
      <c r="B257" s="31" t="s">
        <v>369</v>
      </c>
      <c r="C257" s="31" t="s">
        <v>378</v>
      </c>
      <c r="D257" s="31" t="s">
        <v>131</v>
      </c>
      <c r="E257" s="31" t="s">
        <v>131</v>
      </c>
      <c r="F257" s="31" t="s">
        <v>378</v>
      </c>
      <c r="G257" s="31" t="s">
        <v>131</v>
      </c>
    </row>
    <row r="258" spans="1:7" ht="30">
      <c r="A258" s="31" t="s">
        <v>828</v>
      </c>
      <c r="B258" s="31" t="s">
        <v>369</v>
      </c>
      <c r="C258" s="31" t="s">
        <v>379</v>
      </c>
      <c r="D258" s="31" t="s">
        <v>131</v>
      </c>
      <c r="E258" s="31" t="s">
        <v>131</v>
      </c>
      <c r="F258" s="31" t="s">
        <v>379</v>
      </c>
      <c r="G258" s="31" t="s">
        <v>131</v>
      </c>
    </row>
    <row r="259" spans="1:7">
      <c r="A259" s="31" t="s">
        <v>829</v>
      </c>
      <c r="B259" s="31" t="s">
        <v>369</v>
      </c>
      <c r="C259" s="31" t="s">
        <v>380</v>
      </c>
      <c r="D259" s="31" t="s">
        <v>131</v>
      </c>
      <c r="E259" s="31" t="s">
        <v>131</v>
      </c>
      <c r="F259" s="31" t="s">
        <v>380</v>
      </c>
      <c r="G259" s="31" t="s">
        <v>131</v>
      </c>
    </row>
    <row r="260" spans="1:7" ht="30">
      <c r="A260" s="31" t="s">
        <v>830</v>
      </c>
      <c r="B260" s="31" t="s">
        <v>369</v>
      </c>
      <c r="C260" s="31" t="s">
        <v>381</v>
      </c>
      <c r="D260" s="31" t="s">
        <v>131</v>
      </c>
      <c r="E260" s="31" t="s">
        <v>131</v>
      </c>
      <c r="F260" s="31" t="s">
        <v>381</v>
      </c>
      <c r="G260" s="31" t="s">
        <v>131</v>
      </c>
    </row>
    <row r="261" spans="1:7">
      <c r="A261" s="31" t="s">
        <v>831</v>
      </c>
      <c r="B261" s="31" t="s">
        <v>369</v>
      </c>
      <c r="C261" s="31" t="s">
        <v>382</v>
      </c>
      <c r="D261" s="31" t="s">
        <v>131</v>
      </c>
      <c r="E261" s="31" t="s">
        <v>131</v>
      </c>
      <c r="F261" s="31" t="s">
        <v>382</v>
      </c>
      <c r="G261" s="31" t="s">
        <v>131</v>
      </c>
    </row>
    <row r="262" spans="1:7">
      <c r="A262" s="31" t="s">
        <v>832</v>
      </c>
      <c r="B262" s="31" t="s">
        <v>369</v>
      </c>
      <c r="C262" s="31" t="s">
        <v>218</v>
      </c>
      <c r="D262" s="31" t="s">
        <v>131</v>
      </c>
      <c r="E262" s="31" t="s">
        <v>131</v>
      </c>
      <c r="F262" s="31" t="s">
        <v>218</v>
      </c>
      <c r="G262" s="31" t="s">
        <v>131</v>
      </c>
    </row>
    <row r="263" spans="1:7">
      <c r="A263" s="31" t="s">
        <v>833</v>
      </c>
      <c r="B263" s="31" t="s">
        <v>369</v>
      </c>
      <c r="C263" s="31" t="s">
        <v>383</v>
      </c>
      <c r="D263" s="31" t="s">
        <v>131</v>
      </c>
      <c r="E263" s="31" t="s">
        <v>131</v>
      </c>
      <c r="F263" s="31" t="s">
        <v>383</v>
      </c>
      <c r="G263" s="31" t="s">
        <v>131</v>
      </c>
    </row>
    <row r="264" spans="1:7">
      <c r="A264" s="31" t="s">
        <v>834</v>
      </c>
      <c r="B264" s="31" t="s">
        <v>369</v>
      </c>
      <c r="C264" s="31" t="s">
        <v>384</v>
      </c>
      <c r="D264" s="31" t="s">
        <v>131</v>
      </c>
      <c r="E264" s="31" t="s">
        <v>131</v>
      </c>
      <c r="F264" s="31" t="s">
        <v>384</v>
      </c>
      <c r="G264" s="31" t="s">
        <v>131</v>
      </c>
    </row>
    <row r="265" spans="1:7">
      <c r="A265" s="31" t="s">
        <v>835</v>
      </c>
      <c r="B265" s="31" t="s">
        <v>369</v>
      </c>
      <c r="C265" s="31" t="s">
        <v>385</v>
      </c>
      <c r="D265" s="31" t="s">
        <v>131</v>
      </c>
      <c r="E265" s="31" t="s">
        <v>131</v>
      </c>
      <c r="F265" s="31" t="s">
        <v>385</v>
      </c>
      <c r="G265" s="31" t="s">
        <v>131</v>
      </c>
    </row>
    <row r="266" spans="1:7">
      <c r="A266" s="31" t="s">
        <v>836</v>
      </c>
      <c r="B266" s="31" t="s">
        <v>369</v>
      </c>
      <c r="C266" s="31" t="s">
        <v>197</v>
      </c>
      <c r="D266" s="31" t="s">
        <v>131</v>
      </c>
      <c r="E266" s="31" t="s">
        <v>131</v>
      </c>
      <c r="F266" s="31" t="s">
        <v>197</v>
      </c>
      <c r="G266" s="31" t="s">
        <v>131</v>
      </c>
    </row>
    <row r="267" spans="1:7">
      <c r="A267" s="31" t="s">
        <v>837</v>
      </c>
      <c r="B267" s="31" t="s">
        <v>369</v>
      </c>
      <c r="C267" s="31" t="s">
        <v>319</v>
      </c>
      <c r="D267" s="31" t="s">
        <v>131</v>
      </c>
      <c r="E267" s="31" t="s">
        <v>131</v>
      </c>
      <c r="F267" s="31" t="s">
        <v>319</v>
      </c>
      <c r="G267" s="31" t="s">
        <v>131</v>
      </c>
    </row>
    <row r="268" spans="1:7">
      <c r="A268" s="31" t="s">
        <v>838</v>
      </c>
      <c r="B268" s="31" t="s">
        <v>369</v>
      </c>
      <c r="C268" s="31" t="s">
        <v>386</v>
      </c>
      <c r="D268" s="31" t="s">
        <v>131</v>
      </c>
      <c r="E268" s="31" t="s">
        <v>131</v>
      </c>
      <c r="F268" s="31" t="s">
        <v>386</v>
      </c>
      <c r="G268" s="31" t="s">
        <v>131</v>
      </c>
    </row>
    <row r="269" spans="1:7">
      <c r="A269" s="31" t="s">
        <v>839</v>
      </c>
      <c r="B269" s="31" t="s">
        <v>369</v>
      </c>
      <c r="C269" s="31" t="s">
        <v>285</v>
      </c>
      <c r="D269" s="31" t="s">
        <v>131</v>
      </c>
      <c r="E269" s="31" t="s">
        <v>131</v>
      </c>
      <c r="F269" s="31" t="s">
        <v>285</v>
      </c>
      <c r="G269" s="31" t="s">
        <v>131</v>
      </c>
    </row>
    <row r="270" spans="1:7">
      <c r="A270" s="31" t="s">
        <v>840</v>
      </c>
      <c r="B270" s="31" t="s">
        <v>369</v>
      </c>
      <c r="C270" s="31" t="s">
        <v>183</v>
      </c>
      <c r="D270" s="31" t="s">
        <v>131</v>
      </c>
      <c r="E270" s="31" t="s">
        <v>131</v>
      </c>
      <c r="F270" s="31" t="s">
        <v>183</v>
      </c>
      <c r="G270" s="31" t="s">
        <v>131</v>
      </c>
    </row>
    <row r="271" spans="1:7">
      <c r="A271" s="31" t="s">
        <v>841</v>
      </c>
      <c r="B271" s="31" t="s">
        <v>369</v>
      </c>
      <c r="C271" s="31" t="s">
        <v>387</v>
      </c>
      <c r="D271" s="31" t="s">
        <v>131</v>
      </c>
      <c r="E271" s="31" t="s">
        <v>131</v>
      </c>
      <c r="F271" s="31" t="s">
        <v>387</v>
      </c>
      <c r="G271" s="31" t="s">
        <v>131</v>
      </c>
    </row>
    <row r="272" spans="1:7" ht="30">
      <c r="A272" s="31" t="s">
        <v>842</v>
      </c>
      <c r="B272" s="31" t="s">
        <v>369</v>
      </c>
      <c r="C272" s="31" t="s">
        <v>388</v>
      </c>
      <c r="D272" s="31" t="s">
        <v>131</v>
      </c>
      <c r="E272" s="31" t="s">
        <v>131</v>
      </c>
      <c r="F272" s="31" t="s">
        <v>388</v>
      </c>
      <c r="G272" s="31" t="s">
        <v>131</v>
      </c>
    </row>
    <row r="273" spans="1:7" ht="45">
      <c r="A273" s="31" t="s">
        <v>843</v>
      </c>
      <c r="B273" s="31" t="s">
        <v>369</v>
      </c>
      <c r="C273" s="31" t="s">
        <v>389</v>
      </c>
      <c r="D273" s="31" t="s">
        <v>131</v>
      </c>
      <c r="E273" s="31" t="s">
        <v>131</v>
      </c>
      <c r="F273" s="31" t="s">
        <v>389</v>
      </c>
      <c r="G273" s="31" t="s">
        <v>131</v>
      </c>
    </row>
    <row r="274" spans="1:7" ht="45">
      <c r="A274" s="31" t="s">
        <v>844</v>
      </c>
      <c r="B274" s="31" t="s">
        <v>369</v>
      </c>
      <c r="C274" s="31" t="s">
        <v>390</v>
      </c>
      <c r="D274" s="31" t="s">
        <v>131</v>
      </c>
      <c r="E274" s="31" t="s">
        <v>131</v>
      </c>
      <c r="F274" s="31" t="s">
        <v>390</v>
      </c>
      <c r="G274" s="31" t="s">
        <v>131</v>
      </c>
    </row>
    <row r="275" spans="1:7">
      <c r="A275" s="31" t="s">
        <v>845</v>
      </c>
      <c r="B275" s="31" t="s">
        <v>369</v>
      </c>
      <c r="C275" s="31" t="s">
        <v>391</v>
      </c>
      <c r="D275" s="31" t="s">
        <v>131</v>
      </c>
      <c r="E275" s="31" t="s">
        <v>131</v>
      </c>
      <c r="F275" s="31" t="s">
        <v>391</v>
      </c>
      <c r="G275" s="31" t="s">
        <v>131</v>
      </c>
    </row>
    <row r="276" spans="1:7">
      <c r="A276" s="31" t="s">
        <v>846</v>
      </c>
      <c r="B276" s="31" t="s">
        <v>369</v>
      </c>
      <c r="C276" s="31" t="s">
        <v>392</v>
      </c>
      <c r="D276" s="31" t="s">
        <v>131</v>
      </c>
      <c r="E276" s="31" t="s">
        <v>131</v>
      </c>
      <c r="F276" s="31" t="s">
        <v>392</v>
      </c>
      <c r="G276" s="31" t="s">
        <v>131</v>
      </c>
    </row>
    <row r="277" spans="1:7">
      <c r="A277" s="31" t="s">
        <v>847</v>
      </c>
      <c r="B277" s="31" t="s">
        <v>369</v>
      </c>
      <c r="C277" s="31" t="s">
        <v>361</v>
      </c>
      <c r="D277" s="31" t="s">
        <v>131</v>
      </c>
      <c r="E277" s="31" t="s">
        <v>131</v>
      </c>
      <c r="F277" s="31" t="s">
        <v>361</v>
      </c>
      <c r="G277" s="31" t="s">
        <v>131</v>
      </c>
    </row>
    <row r="278" spans="1:7">
      <c r="A278" s="31" t="s">
        <v>848</v>
      </c>
      <c r="B278" s="31" t="s">
        <v>369</v>
      </c>
      <c r="C278" s="31" t="s">
        <v>393</v>
      </c>
      <c r="D278" s="31" t="s">
        <v>131</v>
      </c>
      <c r="E278" s="31" t="s">
        <v>131</v>
      </c>
      <c r="F278" s="31" t="s">
        <v>393</v>
      </c>
      <c r="G278" s="31" t="s">
        <v>131</v>
      </c>
    </row>
    <row r="279" spans="1:7">
      <c r="A279" s="31" t="s">
        <v>849</v>
      </c>
      <c r="B279" s="31" t="s">
        <v>369</v>
      </c>
      <c r="C279" s="31" t="s">
        <v>394</v>
      </c>
      <c r="D279" s="31" t="s">
        <v>131</v>
      </c>
      <c r="E279" s="31" t="s">
        <v>131</v>
      </c>
      <c r="F279" s="31" t="s">
        <v>394</v>
      </c>
      <c r="G279" s="31" t="s">
        <v>131</v>
      </c>
    </row>
    <row r="280" spans="1:7">
      <c r="A280" s="31" t="s">
        <v>850</v>
      </c>
      <c r="B280" s="31" t="s">
        <v>369</v>
      </c>
      <c r="C280" s="31" t="s">
        <v>395</v>
      </c>
      <c r="D280" s="31" t="s">
        <v>131</v>
      </c>
      <c r="E280" s="31" t="s">
        <v>131</v>
      </c>
      <c r="F280" s="31" t="s">
        <v>395</v>
      </c>
      <c r="G280" s="31" t="s">
        <v>131</v>
      </c>
    </row>
    <row r="281" spans="1:7">
      <c r="A281" s="31" t="s">
        <v>851</v>
      </c>
      <c r="B281" s="31" t="s">
        <v>369</v>
      </c>
      <c r="C281" s="31" t="s">
        <v>396</v>
      </c>
      <c r="D281" s="31" t="s">
        <v>131</v>
      </c>
      <c r="E281" s="31" t="s">
        <v>131</v>
      </c>
      <c r="F281" s="31" t="s">
        <v>396</v>
      </c>
      <c r="G281" s="31" t="s">
        <v>131</v>
      </c>
    </row>
    <row r="282" spans="1:7">
      <c r="A282" s="31" t="s">
        <v>852</v>
      </c>
      <c r="B282" s="31" t="s">
        <v>369</v>
      </c>
      <c r="C282" s="31" t="s">
        <v>397</v>
      </c>
      <c r="D282" s="31" t="s">
        <v>131</v>
      </c>
      <c r="E282" s="31" t="s">
        <v>131</v>
      </c>
      <c r="F282" s="31" t="s">
        <v>397</v>
      </c>
      <c r="G282" s="31" t="s">
        <v>131</v>
      </c>
    </row>
    <row r="283" spans="1:7">
      <c r="A283" s="31" t="s">
        <v>853</v>
      </c>
      <c r="B283" s="31" t="s">
        <v>369</v>
      </c>
      <c r="C283" s="31" t="s">
        <v>398</v>
      </c>
      <c r="D283" s="31" t="s">
        <v>131</v>
      </c>
      <c r="E283" s="31" t="s">
        <v>131</v>
      </c>
      <c r="F283" s="31" t="s">
        <v>359</v>
      </c>
      <c r="G283" s="31" t="s">
        <v>131</v>
      </c>
    </row>
    <row r="284" spans="1:7">
      <c r="A284" s="31" t="s">
        <v>854</v>
      </c>
      <c r="B284" s="31" t="s">
        <v>369</v>
      </c>
      <c r="C284" s="31" t="s">
        <v>399</v>
      </c>
      <c r="D284" s="31" t="s">
        <v>131</v>
      </c>
      <c r="E284" s="31" t="s">
        <v>131</v>
      </c>
      <c r="F284" s="31" t="s">
        <v>398</v>
      </c>
      <c r="G284" s="31" t="s">
        <v>131</v>
      </c>
    </row>
    <row r="285" spans="1:7">
      <c r="A285" s="31" t="s">
        <v>855</v>
      </c>
      <c r="B285" s="31" t="s">
        <v>369</v>
      </c>
      <c r="C285" s="31" t="s">
        <v>400</v>
      </c>
      <c r="D285" s="31" t="s">
        <v>131</v>
      </c>
      <c r="E285" s="31" t="s">
        <v>131</v>
      </c>
      <c r="F285" s="31" t="s">
        <v>399</v>
      </c>
      <c r="G285" s="31" t="s">
        <v>131</v>
      </c>
    </row>
    <row r="286" spans="1:7">
      <c r="A286" s="31" t="s">
        <v>856</v>
      </c>
      <c r="B286" s="31" t="s">
        <v>401</v>
      </c>
      <c r="C286" s="31" t="s">
        <v>218</v>
      </c>
      <c r="D286" s="31" t="s">
        <v>131</v>
      </c>
      <c r="E286" s="31" t="s">
        <v>131</v>
      </c>
      <c r="F286" s="31" t="s">
        <v>218</v>
      </c>
      <c r="G286" s="31" t="s">
        <v>131</v>
      </c>
    </row>
    <row r="287" spans="1:7">
      <c r="A287" s="31" t="s">
        <v>857</v>
      </c>
      <c r="B287" s="31" t="s">
        <v>401</v>
      </c>
      <c r="C287" s="31" t="s">
        <v>331</v>
      </c>
      <c r="D287" s="31" t="s">
        <v>131</v>
      </c>
      <c r="E287" s="31" t="s">
        <v>131</v>
      </c>
      <c r="F287" s="31" t="s">
        <v>331</v>
      </c>
      <c r="G287" s="31" t="s">
        <v>131</v>
      </c>
    </row>
    <row r="288" spans="1:7">
      <c r="A288" s="31" t="s">
        <v>858</v>
      </c>
      <c r="B288" s="31" t="s">
        <v>401</v>
      </c>
      <c r="C288" s="31" t="s">
        <v>402</v>
      </c>
      <c r="D288" s="31" t="s">
        <v>131</v>
      </c>
      <c r="E288" s="31" t="s">
        <v>131</v>
      </c>
      <c r="F288" s="31" t="s">
        <v>402</v>
      </c>
      <c r="G288" s="31" t="s">
        <v>131</v>
      </c>
    </row>
    <row r="289" spans="1:7">
      <c r="A289" s="31" t="s">
        <v>859</v>
      </c>
      <c r="B289" s="31" t="s">
        <v>401</v>
      </c>
      <c r="C289" s="31" t="s">
        <v>334</v>
      </c>
      <c r="D289" s="31" t="s">
        <v>131</v>
      </c>
      <c r="E289" s="31" t="s">
        <v>131</v>
      </c>
      <c r="F289" s="31" t="s">
        <v>334</v>
      </c>
      <c r="G289" s="31" t="s">
        <v>131</v>
      </c>
    </row>
    <row r="290" spans="1:7" ht="45">
      <c r="A290" s="31" t="s">
        <v>860</v>
      </c>
      <c r="B290" s="31" t="s">
        <v>401</v>
      </c>
      <c r="C290" s="31" t="s">
        <v>343</v>
      </c>
      <c r="D290" s="31" t="s">
        <v>131</v>
      </c>
      <c r="E290" s="31" t="s">
        <v>131</v>
      </c>
      <c r="F290" s="31" t="s">
        <v>343</v>
      </c>
      <c r="G290" s="31" t="s">
        <v>131</v>
      </c>
    </row>
    <row r="291" spans="1:7" ht="45">
      <c r="A291" s="31" t="s">
        <v>861</v>
      </c>
      <c r="B291" s="31" t="s">
        <v>401</v>
      </c>
      <c r="C291" s="31" t="s">
        <v>389</v>
      </c>
      <c r="D291" s="31" t="s">
        <v>131</v>
      </c>
      <c r="E291" s="31" t="s">
        <v>131</v>
      </c>
      <c r="F291" s="31" t="s">
        <v>389</v>
      </c>
      <c r="G291" s="31" t="s">
        <v>131</v>
      </c>
    </row>
    <row r="292" spans="1:7" ht="30">
      <c r="A292" s="31" t="s">
        <v>862</v>
      </c>
      <c r="B292" s="31" t="s">
        <v>401</v>
      </c>
      <c r="C292" s="31" t="s">
        <v>338</v>
      </c>
      <c r="D292" s="31" t="s">
        <v>131</v>
      </c>
      <c r="E292" s="31" t="s">
        <v>131</v>
      </c>
      <c r="F292" s="31" t="s">
        <v>338</v>
      </c>
      <c r="G292" s="31" t="s">
        <v>131</v>
      </c>
    </row>
    <row r="293" spans="1:7" ht="45">
      <c r="A293" s="31" t="s">
        <v>863</v>
      </c>
      <c r="B293" s="31" t="s">
        <v>401</v>
      </c>
      <c r="C293" s="31" t="s">
        <v>403</v>
      </c>
      <c r="D293" s="31" t="s">
        <v>131</v>
      </c>
      <c r="E293" s="31" t="s">
        <v>131</v>
      </c>
      <c r="F293" s="31" t="s">
        <v>403</v>
      </c>
      <c r="G293" s="31" t="s">
        <v>131</v>
      </c>
    </row>
    <row r="294" spans="1:7">
      <c r="A294" s="31" t="s">
        <v>864</v>
      </c>
      <c r="B294" s="31" t="s">
        <v>401</v>
      </c>
      <c r="C294" s="31" t="s">
        <v>404</v>
      </c>
      <c r="D294" s="31" t="s">
        <v>131</v>
      </c>
      <c r="E294" s="31" t="s">
        <v>131</v>
      </c>
      <c r="F294" s="31" t="s">
        <v>404</v>
      </c>
      <c r="G294" s="31" t="s">
        <v>131</v>
      </c>
    </row>
    <row r="295" spans="1:7">
      <c r="A295" s="31" t="s">
        <v>865</v>
      </c>
      <c r="B295" s="31" t="s">
        <v>401</v>
      </c>
      <c r="C295" s="31" t="s">
        <v>322</v>
      </c>
      <c r="D295" s="31" t="s">
        <v>131</v>
      </c>
      <c r="E295" s="31" t="s">
        <v>131</v>
      </c>
      <c r="F295" s="31" t="s">
        <v>322</v>
      </c>
      <c r="G295" s="31" t="s">
        <v>131</v>
      </c>
    </row>
    <row r="296" spans="1:7">
      <c r="A296" s="31" t="s">
        <v>866</v>
      </c>
      <c r="B296" s="31" t="s">
        <v>405</v>
      </c>
      <c r="C296" s="31" t="s">
        <v>406</v>
      </c>
      <c r="D296" s="31" t="s">
        <v>131</v>
      </c>
      <c r="E296" s="31" t="s">
        <v>131</v>
      </c>
      <c r="F296" s="31" t="s">
        <v>406</v>
      </c>
      <c r="G296" s="31" t="s">
        <v>131</v>
      </c>
    </row>
    <row r="297" spans="1:7">
      <c r="A297" s="31" t="s">
        <v>867</v>
      </c>
      <c r="B297" s="31" t="s">
        <v>405</v>
      </c>
      <c r="C297" s="31" t="s">
        <v>375</v>
      </c>
      <c r="D297" s="31" t="s">
        <v>131</v>
      </c>
      <c r="E297" s="31" t="s">
        <v>131</v>
      </c>
      <c r="F297" s="31" t="s">
        <v>375</v>
      </c>
      <c r="G297" s="31" t="s">
        <v>131</v>
      </c>
    </row>
    <row r="298" spans="1:7" ht="30">
      <c r="A298" s="31" t="s">
        <v>868</v>
      </c>
      <c r="B298" s="31" t="s">
        <v>405</v>
      </c>
      <c r="C298" s="31" t="s">
        <v>407</v>
      </c>
      <c r="D298" s="31" t="s">
        <v>131</v>
      </c>
      <c r="E298" s="31" t="s">
        <v>131</v>
      </c>
      <c r="F298" s="31" t="s">
        <v>407</v>
      </c>
      <c r="G298" s="31" t="s">
        <v>131</v>
      </c>
    </row>
    <row r="299" spans="1:7">
      <c r="A299" s="31" t="s">
        <v>869</v>
      </c>
      <c r="B299" s="31" t="s">
        <v>405</v>
      </c>
      <c r="C299" s="31" t="s">
        <v>376</v>
      </c>
      <c r="D299" s="31" t="s">
        <v>131</v>
      </c>
      <c r="E299" s="31" t="s">
        <v>131</v>
      </c>
      <c r="F299" s="31" t="s">
        <v>376</v>
      </c>
      <c r="G299" s="31" t="s">
        <v>131</v>
      </c>
    </row>
    <row r="300" spans="1:7">
      <c r="A300" s="31" t="s">
        <v>870</v>
      </c>
      <c r="B300" s="31" t="s">
        <v>405</v>
      </c>
      <c r="C300" s="31" t="s">
        <v>377</v>
      </c>
      <c r="D300" s="31" t="s">
        <v>131</v>
      </c>
      <c r="E300" s="31" t="s">
        <v>131</v>
      </c>
      <c r="F300" s="31" t="s">
        <v>377</v>
      </c>
      <c r="G300" s="31" t="s">
        <v>131</v>
      </c>
    </row>
    <row r="301" spans="1:7">
      <c r="A301" s="31" t="s">
        <v>871</v>
      </c>
      <c r="B301" s="31" t="s">
        <v>405</v>
      </c>
      <c r="C301" s="31" t="s">
        <v>408</v>
      </c>
      <c r="D301" s="31" t="s">
        <v>131</v>
      </c>
      <c r="E301" s="31" t="s">
        <v>131</v>
      </c>
      <c r="F301" s="31" t="s">
        <v>408</v>
      </c>
      <c r="G301" s="31" t="s">
        <v>131</v>
      </c>
    </row>
    <row r="302" spans="1:7" ht="45">
      <c r="A302" s="31" t="s">
        <v>872</v>
      </c>
      <c r="B302" s="31" t="s">
        <v>405</v>
      </c>
      <c r="C302" s="31" t="s">
        <v>409</v>
      </c>
      <c r="D302" s="31" t="s">
        <v>131</v>
      </c>
      <c r="E302" s="31" t="s">
        <v>131</v>
      </c>
      <c r="F302" s="31" t="s">
        <v>409</v>
      </c>
      <c r="G302" s="31" t="s">
        <v>131</v>
      </c>
    </row>
    <row r="303" spans="1:7" ht="45">
      <c r="A303" s="31" t="s">
        <v>873</v>
      </c>
      <c r="B303" s="31" t="s">
        <v>405</v>
      </c>
      <c r="C303" s="31" t="s">
        <v>410</v>
      </c>
      <c r="D303" s="31" t="s">
        <v>131</v>
      </c>
      <c r="E303" s="31" t="s">
        <v>131</v>
      </c>
      <c r="F303" s="31" t="s">
        <v>410</v>
      </c>
      <c r="G303" s="31" t="s">
        <v>131</v>
      </c>
    </row>
    <row r="304" spans="1:7">
      <c r="A304" s="31" t="s">
        <v>874</v>
      </c>
      <c r="B304" s="31" t="s">
        <v>405</v>
      </c>
      <c r="C304" s="31" t="s">
        <v>322</v>
      </c>
      <c r="D304" s="31" t="s">
        <v>131</v>
      </c>
      <c r="E304" s="31" t="s">
        <v>131</v>
      </c>
      <c r="F304" s="31" t="s">
        <v>322</v>
      </c>
      <c r="G304" s="31" t="s">
        <v>131</v>
      </c>
    </row>
    <row r="305" spans="1:7" ht="30">
      <c r="A305" s="31" t="s">
        <v>875</v>
      </c>
      <c r="B305" s="31" t="s">
        <v>411</v>
      </c>
      <c r="C305" s="31" t="s">
        <v>412</v>
      </c>
      <c r="D305" s="31" t="s">
        <v>131</v>
      </c>
      <c r="E305" s="31" t="s">
        <v>131</v>
      </c>
      <c r="F305" s="31" t="s">
        <v>412</v>
      </c>
      <c r="G305" s="31" t="s">
        <v>131</v>
      </c>
    </row>
    <row r="306" spans="1:7" ht="30">
      <c r="A306" s="31" t="s">
        <v>876</v>
      </c>
      <c r="B306" s="31" t="s">
        <v>411</v>
      </c>
      <c r="C306" s="31" t="s">
        <v>413</v>
      </c>
      <c r="D306" s="31" t="s">
        <v>131</v>
      </c>
      <c r="E306" s="31" t="s">
        <v>131</v>
      </c>
      <c r="F306" s="31" t="s">
        <v>413</v>
      </c>
      <c r="G306" s="31" t="s">
        <v>131</v>
      </c>
    </row>
    <row r="307" spans="1:7" ht="30">
      <c r="A307" s="31" t="s">
        <v>877</v>
      </c>
      <c r="B307" s="31" t="s">
        <v>411</v>
      </c>
      <c r="C307" s="31" t="s">
        <v>414</v>
      </c>
      <c r="D307" s="31" t="s">
        <v>131</v>
      </c>
      <c r="E307" s="31" t="s">
        <v>131</v>
      </c>
      <c r="F307" s="31" t="s">
        <v>414</v>
      </c>
      <c r="G307" s="31" t="s">
        <v>131</v>
      </c>
    </row>
    <row r="308" spans="1:7" ht="45">
      <c r="A308" s="31" t="s">
        <v>878</v>
      </c>
      <c r="B308" s="31" t="s">
        <v>411</v>
      </c>
      <c r="C308" s="31" t="s">
        <v>415</v>
      </c>
      <c r="D308" s="31" t="s">
        <v>131</v>
      </c>
      <c r="E308" s="31" t="s">
        <v>131</v>
      </c>
      <c r="F308" s="31" t="s">
        <v>415</v>
      </c>
      <c r="G308" s="31" t="s">
        <v>131</v>
      </c>
    </row>
    <row r="309" spans="1:7">
      <c r="A309" s="31" t="s">
        <v>879</v>
      </c>
      <c r="B309" s="31" t="s">
        <v>411</v>
      </c>
      <c r="C309" s="31" t="s">
        <v>416</v>
      </c>
      <c r="D309" s="31" t="s">
        <v>131</v>
      </c>
      <c r="E309" s="31" t="s">
        <v>131</v>
      </c>
      <c r="F309" s="31" t="s">
        <v>416</v>
      </c>
      <c r="G309" s="31" t="s">
        <v>131</v>
      </c>
    </row>
    <row r="310" spans="1:7">
      <c r="A310" s="31" t="s">
        <v>880</v>
      </c>
      <c r="B310" s="31" t="s">
        <v>411</v>
      </c>
      <c r="C310" s="31" t="s">
        <v>417</v>
      </c>
      <c r="D310" s="31" t="s">
        <v>131</v>
      </c>
      <c r="E310" s="31" t="s">
        <v>131</v>
      </c>
      <c r="F310" s="31" t="s">
        <v>417</v>
      </c>
      <c r="G310" s="31" t="s">
        <v>131</v>
      </c>
    </row>
    <row r="311" spans="1:7">
      <c r="A311" s="31" t="s">
        <v>881</v>
      </c>
      <c r="B311" s="31" t="s">
        <v>411</v>
      </c>
      <c r="C311" s="31" t="s">
        <v>418</v>
      </c>
      <c r="D311" s="31" t="s">
        <v>131</v>
      </c>
      <c r="E311" s="31" t="s">
        <v>131</v>
      </c>
      <c r="F311" s="31" t="s">
        <v>418</v>
      </c>
      <c r="G311" s="31" t="s">
        <v>131</v>
      </c>
    </row>
    <row r="312" spans="1:7">
      <c r="A312" s="31" t="s">
        <v>882</v>
      </c>
      <c r="B312" s="31" t="s">
        <v>411</v>
      </c>
      <c r="C312" s="31" t="s">
        <v>419</v>
      </c>
      <c r="D312" s="31" t="s">
        <v>131</v>
      </c>
      <c r="E312" s="31" t="s">
        <v>131</v>
      </c>
      <c r="F312" s="31" t="s">
        <v>419</v>
      </c>
      <c r="G312" s="31" t="s">
        <v>131</v>
      </c>
    </row>
    <row r="313" spans="1:7">
      <c r="A313" s="31" t="s">
        <v>883</v>
      </c>
      <c r="B313" s="31" t="s">
        <v>411</v>
      </c>
      <c r="C313" s="31" t="s">
        <v>420</v>
      </c>
      <c r="D313" s="31" t="s">
        <v>131</v>
      </c>
      <c r="E313" s="31" t="s">
        <v>131</v>
      </c>
      <c r="F313" s="31" t="s">
        <v>420</v>
      </c>
      <c r="G313" s="31" t="s">
        <v>131</v>
      </c>
    </row>
    <row r="314" spans="1:7">
      <c r="A314" s="31" t="s">
        <v>884</v>
      </c>
      <c r="B314" s="31" t="s">
        <v>411</v>
      </c>
      <c r="C314" s="31" t="s">
        <v>421</v>
      </c>
      <c r="D314" s="31" t="s">
        <v>131</v>
      </c>
      <c r="E314" s="31" t="s">
        <v>131</v>
      </c>
      <c r="F314" s="31" t="s">
        <v>421</v>
      </c>
      <c r="G314" s="31" t="s">
        <v>131</v>
      </c>
    </row>
    <row r="315" spans="1:7">
      <c r="A315" s="31" t="s">
        <v>885</v>
      </c>
      <c r="B315" s="31" t="s">
        <v>411</v>
      </c>
      <c r="C315" s="31" t="s">
        <v>422</v>
      </c>
      <c r="D315" s="31" t="s">
        <v>131</v>
      </c>
      <c r="E315" s="31" t="s">
        <v>131</v>
      </c>
      <c r="F315" s="31" t="s">
        <v>422</v>
      </c>
      <c r="G315" s="31" t="s">
        <v>131</v>
      </c>
    </row>
    <row r="316" spans="1:7">
      <c r="A316" s="31" t="s">
        <v>886</v>
      </c>
      <c r="B316" s="31" t="s">
        <v>411</v>
      </c>
      <c r="C316" s="31" t="s">
        <v>423</v>
      </c>
      <c r="D316" s="31" t="s">
        <v>131</v>
      </c>
      <c r="E316" s="31" t="s">
        <v>131</v>
      </c>
      <c r="F316" s="31" t="s">
        <v>423</v>
      </c>
      <c r="G316" s="31" t="s">
        <v>131</v>
      </c>
    </row>
    <row r="317" spans="1:7">
      <c r="A317" s="31" t="s">
        <v>887</v>
      </c>
      <c r="B317" s="31" t="s">
        <v>411</v>
      </c>
      <c r="C317" s="31" t="s">
        <v>424</v>
      </c>
      <c r="D317" s="31" t="s">
        <v>131</v>
      </c>
      <c r="E317" s="31" t="s">
        <v>131</v>
      </c>
      <c r="F317" s="31" t="s">
        <v>424</v>
      </c>
      <c r="G317" s="31" t="s">
        <v>131</v>
      </c>
    </row>
    <row r="318" spans="1:7">
      <c r="A318" s="31" t="s">
        <v>888</v>
      </c>
      <c r="B318" s="31" t="s">
        <v>411</v>
      </c>
      <c r="C318" s="31" t="s">
        <v>322</v>
      </c>
      <c r="D318" s="31" t="s">
        <v>131</v>
      </c>
      <c r="E318" s="31" t="s">
        <v>131</v>
      </c>
      <c r="F318" s="31" t="s">
        <v>322</v>
      </c>
      <c r="G318" s="31" t="s">
        <v>131</v>
      </c>
    </row>
    <row r="319" spans="1:7">
      <c r="A319" s="31" t="s">
        <v>889</v>
      </c>
      <c r="B319" s="31" t="s">
        <v>411</v>
      </c>
      <c r="C319" s="31" t="s">
        <v>351</v>
      </c>
      <c r="D319" s="31" t="s">
        <v>131</v>
      </c>
      <c r="E319" s="31" t="s">
        <v>131</v>
      </c>
      <c r="F319" s="31" t="s">
        <v>351</v>
      </c>
      <c r="G319" s="31" t="s">
        <v>131</v>
      </c>
    </row>
    <row r="320" spans="1:7" ht="30">
      <c r="A320" s="31" t="s">
        <v>890</v>
      </c>
      <c r="B320" s="31" t="s">
        <v>411</v>
      </c>
      <c r="C320" s="31" t="s">
        <v>425</v>
      </c>
      <c r="D320" s="31" t="s">
        <v>131</v>
      </c>
      <c r="E320" s="31" t="s">
        <v>131</v>
      </c>
      <c r="F320" s="31" t="s">
        <v>425</v>
      </c>
      <c r="G320" s="31" t="s">
        <v>131</v>
      </c>
    </row>
    <row r="321" spans="1:7" ht="45">
      <c r="A321" s="31" t="s">
        <v>891</v>
      </c>
      <c r="B321" s="31" t="s">
        <v>426</v>
      </c>
      <c r="C321" s="31" t="s">
        <v>427</v>
      </c>
      <c r="D321" s="31" t="s">
        <v>131</v>
      </c>
      <c r="E321" s="31" t="s">
        <v>131</v>
      </c>
      <c r="F321" s="31" t="s">
        <v>427</v>
      </c>
      <c r="G321" s="31" t="s">
        <v>131</v>
      </c>
    </row>
    <row r="322" spans="1:7" ht="30">
      <c r="A322" s="31" t="s">
        <v>892</v>
      </c>
      <c r="B322" s="31" t="s">
        <v>426</v>
      </c>
      <c r="C322" s="31" t="s">
        <v>342</v>
      </c>
      <c r="D322" s="31" t="s">
        <v>131</v>
      </c>
      <c r="E322" s="31" t="s">
        <v>131</v>
      </c>
      <c r="F322" s="31" t="s">
        <v>342</v>
      </c>
      <c r="G322" s="31" t="s">
        <v>131</v>
      </c>
    </row>
    <row r="323" spans="1:7" ht="30">
      <c r="A323" s="31" t="s">
        <v>893</v>
      </c>
      <c r="B323" s="31" t="s">
        <v>426</v>
      </c>
      <c r="C323" s="31" t="s">
        <v>428</v>
      </c>
      <c r="D323" s="31" t="s">
        <v>131</v>
      </c>
      <c r="E323" s="31" t="s">
        <v>131</v>
      </c>
      <c r="F323" s="31" t="s">
        <v>428</v>
      </c>
      <c r="G323" s="31" t="s">
        <v>131</v>
      </c>
    </row>
    <row r="324" spans="1:7" ht="30">
      <c r="A324" s="31" t="s">
        <v>894</v>
      </c>
      <c r="B324" s="31" t="s">
        <v>426</v>
      </c>
      <c r="C324" s="31" t="s">
        <v>218</v>
      </c>
      <c r="D324" s="31" t="s">
        <v>131</v>
      </c>
      <c r="E324" s="31" t="s">
        <v>131</v>
      </c>
      <c r="F324" s="31" t="s">
        <v>218</v>
      </c>
      <c r="G324" s="31" t="s">
        <v>131</v>
      </c>
    </row>
    <row r="325" spans="1:7" ht="30">
      <c r="A325" s="31" t="s">
        <v>895</v>
      </c>
      <c r="B325" s="31" t="s">
        <v>426</v>
      </c>
      <c r="C325" s="31" t="s">
        <v>429</v>
      </c>
      <c r="D325" s="31" t="s">
        <v>131</v>
      </c>
      <c r="E325" s="31" t="s">
        <v>131</v>
      </c>
      <c r="F325" s="31" t="s">
        <v>429</v>
      </c>
      <c r="G325" s="31" t="s">
        <v>131</v>
      </c>
    </row>
    <row r="326" spans="1:7" ht="30">
      <c r="A326" s="31" t="s">
        <v>896</v>
      </c>
      <c r="B326" s="31" t="s">
        <v>426</v>
      </c>
      <c r="C326" s="31" t="s">
        <v>430</v>
      </c>
      <c r="D326" s="31" t="s">
        <v>131</v>
      </c>
      <c r="E326" s="31" t="s">
        <v>131</v>
      </c>
      <c r="F326" s="31" t="s">
        <v>430</v>
      </c>
      <c r="G326" s="31" t="s">
        <v>131</v>
      </c>
    </row>
    <row r="327" spans="1:7" ht="30">
      <c r="A327" s="31" t="s">
        <v>897</v>
      </c>
      <c r="B327" s="31" t="s">
        <v>426</v>
      </c>
      <c r="C327" s="31" t="s">
        <v>431</v>
      </c>
      <c r="D327" s="31" t="s">
        <v>131</v>
      </c>
      <c r="E327" s="31" t="s">
        <v>131</v>
      </c>
      <c r="F327" s="31" t="s">
        <v>431</v>
      </c>
      <c r="G327" s="31" t="s">
        <v>131</v>
      </c>
    </row>
    <row r="328" spans="1:7" ht="30">
      <c r="A328" s="31" t="s">
        <v>898</v>
      </c>
      <c r="B328" s="31" t="s">
        <v>426</v>
      </c>
      <c r="C328" s="31" t="s">
        <v>432</v>
      </c>
      <c r="D328" s="31" t="s">
        <v>131</v>
      </c>
      <c r="E328" s="31" t="s">
        <v>131</v>
      </c>
      <c r="F328" s="31" t="s">
        <v>432</v>
      </c>
      <c r="G328" s="31" t="s">
        <v>131</v>
      </c>
    </row>
    <row r="329" spans="1:7" ht="30">
      <c r="A329" s="31" t="s">
        <v>899</v>
      </c>
      <c r="B329" s="31" t="s">
        <v>426</v>
      </c>
      <c r="C329" s="31" t="s">
        <v>285</v>
      </c>
      <c r="D329" s="31" t="s">
        <v>131</v>
      </c>
      <c r="E329" s="31" t="s">
        <v>131</v>
      </c>
      <c r="F329" s="31" t="s">
        <v>285</v>
      </c>
      <c r="G329" s="31" t="s">
        <v>131</v>
      </c>
    </row>
    <row r="330" spans="1:7" ht="45">
      <c r="A330" s="31" t="s">
        <v>900</v>
      </c>
      <c r="B330" s="31" t="s">
        <v>426</v>
      </c>
      <c r="C330" s="31" t="s">
        <v>343</v>
      </c>
      <c r="D330" s="31" t="s">
        <v>131</v>
      </c>
      <c r="E330" s="31" t="s">
        <v>131</v>
      </c>
      <c r="F330" s="31" t="s">
        <v>343</v>
      </c>
      <c r="G330" s="31" t="s">
        <v>131</v>
      </c>
    </row>
    <row r="331" spans="1:7" ht="45">
      <c r="A331" s="31" t="s">
        <v>901</v>
      </c>
      <c r="B331" s="31" t="s">
        <v>426</v>
      </c>
      <c r="C331" s="31" t="s">
        <v>389</v>
      </c>
      <c r="D331" s="31" t="s">
        <v>131</v>
      </c>
      <c r="E331" s="31" t="s">
        <v>131</v>
      </c>
      <c r="F331" s="31" t="s">
        <v>389</v>
      </c>
      <c r="G331" s="31" t="s">
        <v>131</v>
      </c>
    </row>
    <row r="332" spans="1:7" ht="30">
      <c r="A332" s="31" t="s">
        <v>902</v>
      </c>
      <c r="B332" s="31" t="s">
        <v>426</v>
      </c>
      <c r="C332" s="31" t="s">
        <v>338</v>
      </c>
      <c r="D332" s="31" t="s">
        <v>131</v>
      </c>
      <c r="E332" s="31" t="s">
        <v>131</v>
      </c>
      <c r="F332" s="31" t="s">
        <v>338</v>
      </c>
      <c r="G332" s="31" t="s">
        <v>131</v>
      </c>
    </row>
    <row r="333" spans="1:7" ht="45">
      <c r="A333" s="31" t="s">
        <v>903</v>
      </c>
      <c r="B333" s="31" t="s">
        <v>426</v>
      </c>
      <c r="C333" s="31" t="s">
        <v>403</v>
      </c>
      <c r="D333" s="31" t="s">
        <v>131</v>
      </c>
      <c r="E333" s="31" t="s">
        <v>131</v>
      </c>
      <c r="F333" s="31" t="s">
        <v>403</v>
      </c>
      <c r="G333" s="31" t="s">
        <v>131</v>
      </c>
    </row>
    <row r="334" spans="1:7" ht="30">
      <c r="A334" s="31" t="s">
        <v>904</v>
      </c>
      <c r="B334" s="31" t="s">
        <v>426</v>
      </c>
      <c r="C334" s="31" t="s">
        <v>322</v>
      </c>
      <c r="D334" s="31" t="s">
        <v>131</v>
      </c>
      <c r="E334" s="31" t="s">
        <v>131</v>
      </c>
      <c r="F334" s="31" t="s">
        <v>322</v>
      </c>
      <c r="G334" s="31" t="s">
        <v>131</v>
      </c>
    </row>
    <row r="335" spans="1:7" ht="45">
      <c r="A335" s="31" t="s">
        <v>905</v>
      </c>
      <c r="B335" s="31" t="s">
        <v>433</v>
      </c>
      <c r="C335" s="31" t="s">
        <v>434</v>
      </c>
      <c r="D335" s="31" t="s">
        <v>131</v>
      </c>
      <c r="E335" s="31" t="s">
        <v>131</v>
      </c>
      <c r="F335" s="31" t="s">
        <v>434</v>
      </c>
      <c r="G335" s="31" t="s">
        <v>131</v>
      </c>
    </row>
    <row r="336" spans="1:7">
      <c r="A336" s="31" t="s">
        <v>906</v>
      </c>
      <c r="B336" s="31" t="s">
        <v>433</v>
      </c>
      <c r="C336" s="31" t="s">
        <v>435</v>
      </c>
      <c r="D336" s="31" t="s">
        <v>131</v>
      </c>
      <c r="E336" s="31" t="s">
        <v>131</v>
      </c>
      <c r="F336" s="31" t="s">
        <v>435</v>
      </c>
      <c r="G336" s="31" t="s">
        <v>131</v>
      </c>
    </row>
    <row r="337" spans="1:7">
      <c r="A337" s="31" t="s">
        <v>907</v>
      </c>
      <c r="B337" s="31" t="s">
        <v>433</v>
      </c>
      <c r="C337" s="31" t="s">
        <v>436</v>
      </c>
      <c r="D337" s="31" t="s">
        <v>131</v>
      </c>
      <c r="E337" s="31" t="s">
        <v>131</v>
      </c>
      <c r="F337" s="31" t="s">
        <v>436</v>
      </c>
      <c r="G337" s="31" t="s">
        <v>131</v>
      </c>
    </row>
    <row r="338" spans="1:7">
      <c r="A338" s="31" t="s">
        <v>908</v>
      </c>
      <c r="B338" s="31" t="s">
        <v>433</v>
      </c>
      <c r="C338" s="31" t="s">
        <v>437</v>
      </c>
      <c r="D338" s="31" t="s">
        <v>131</v>
      </c>
      <c r="E338" s="31" t="s">
        <v>131</v>
      </c>
      <c r="F338" s="31" t="s">
        <v>437</v>
      </c>
      <c r="G338" s="31" t="s">
        <v>131</v>
      </c>
    </row>
    <row r="339" spans="1:7">
      <c r="A339" s="31" t="s">
        <v>909</v>
      </c>
      <c r="B339" s="31" t="s">
        <v>433</v>
      </c>
      <c r="C339" s="31" t="s">
        <v>353</v>
      </c>
      <c r="D339" s="31" t="s">
        <v>131</v>
      </c>
      <c r="E339" s="31" t="s">
        <v>131</v>
      </c>
      <c r="F339" s="31" t="s">
        <v>353</v>
      </c>
      <c r="G339" s="31" t="s">
        <v>131</v>
      </c>
    </row>
    <row r="340" spans="1:7">
      <c r="A340" s="31" t="s">
        <v>910</v>
      </c>
      <c r="B340" s="31" t="s">
        <v>433</v>
      </c>
      <c r="C340" s="31" t="s">
        <v>438</v>
      </c>
      <c r="D340" s="31" t="s">
        <v>131</v>
      </c>
      <c r="E340" s="31" t="s">
        <v>131</v>
      </c>
      <c r="F340" s="31" t="s">
        <v>438</v>
      </c>
      <c r="G340" s="31" t="s">
        <v>131</v>
      </c>
    </row>
    <row r="341" spans="1:7">
      <c r="A341" s="31" t="s">
        <v>911</v>
      </c>
      <c r="B341" s="31" t="s">
        <v>439</v>
      </c>
      <c r="C341" s="31" t="s">
        <v>406</v>
      </c>
      <c r="D341" s="31" t="s">
        <v>131</v>
      </c>
      <c r="E341" s="31" t="s">
        <v>131</v>
      </c>
      <c r="F341" s="31" t="s">
        <v>406</v>
      </c>
      <c r="G341" s="31" t="s">
        <v>131</v>
      </c>
    </row>
    <row r="342" spans="1:7" ht="30">
      <c r="A342" s="31" t="s">
        <v>912</v>
      </c>
      <c r="B342" s="31" t="s">
        <v>439</v>
      </c>
      <c r="C342" s="31" t="s">
        <v>440</v>
      </c>
      <c r="D342" s="31" t="s">
        <v>131</v>
      </c>
      <c r="E342" s="31" t="s">
        <v>131</v>
      </c>
      <c r="F342" s="31" t="s">
        <v>440</v>
      </c>
      <c r="G342" s="31" t="s">
        <v>131</v>
      </c>
    </row>
    <row r="343" spans="1:7" ht="30">
      <c r="A343" s="31" t="s">
        <v>913</v>
      </c>
      <c r="B343" s="31" t="s">
        <v>439</v>
      </c>
      <c r="C343" s="31" t="s">
        <v>441</v>
      </c>
      <c r="D343" s="31" t="s">
        <v>131</v>
      </c>
      <c r="E343" s="31" t="s">
        <v>131</v>
      </c>
      <c r="F343" s="31" t="s">
        <v>441</v>
      </c>
      <c r="G343" s="31" t="s">
        <v>131</v>
      </c>
    </row>
    <row r="344" spans="1:7">
      <c r="A344" s="31" t="s">
        <v>914</v>
      </c>
      <c r="B344" s="31" t="s">
        <v>439</v>
      </c>
      <c r="C344" s="31" t="s">
        <v>376</v>
      </c>
      <c r="D344" s="31" t="s">
        <v>131</v>
      </c>
      <c r="E344" s="31" t="s">
        <v>131</v>
      </c>
      <c r="F344" s="31" t="s">
        <v>376</v>
      </c>
      <c r="G344" s="31" t="s">
        <v>131</v>
      </c>
    </row>
    <row r="345" spans="1:7">
      <c r="A345" s="31" t="s">
        <v>915</v>
      </c>
      <c r="B345" s="31" t="s">
        <v>439</v>
      </c>
      <c r="C345" s="31" t="s">
        <v>377</v>
      </c>
      <c r="D345" s="31" t="s">
        <v>131</v>
      </c>
      <c r="E345" s="31" t="s">
        <v>131</v>
      </c>
      <c r="F345" s="31" t="s">
        <v>377</v>
      </c>
      <c r="G345" s="31" t="s">
        <v>131</v>
      </c>
    </row>
    <row r="346" spans="1:7" ht="30">
      <c r="A346" s="31" t="s">
        <v>916</v>
      </c>
      <c r="B346" s="31" t="s">
        <v>439</v>
      </c>
      <c r="C346" s="31" t="s">
        <v>442</v>
      </c>
      <c r="D346" s="31" t="s">
        <v>131</v>
      </c>
      <c r="E346" s="31" t="s">
        <v>131</v>
      </c>
      <c r="F346" s="31" t="s">
        <v>442</v>
      </c>
      <c r="G346" s="31" t="s">
        <v>131</v>
      </c>
    </row>
    <row r="347" spans="1:7">
      <c r="A347" s="31" t="s">
        <v>917</v>
      </c>
      <c r="B347" s="31" t="s">
        <v>439</v>
      </c>
      <c r="C347" s="31" t="s">
        <v>443</v>
      </c>
      <c r="D347" s="31" t="s">
        <v>131</v>
      </c>
      <c r="E347" s="31" t="s">
        <v>131</v>
      </c>
      <c r="F347" s="31" t="s">
        <v>443</v>
      </c>
      <c r="G347" s="31" t="s">
        <v>131</v>
      </c>
    </row>
    <row r="348" spans="1:7">
      <c r="A348" s="31" t="s">
        <v>918</v>
      </c>
      <c r="B348" s="31" t="s">
        <v>439</v>
      </c>
      <c r="C348" s="31" t="s">
        <v>383</v>
      </c>
      <c r="D348" s="31" t="s">
        <v>131</v>
      </c>
      <c r="E348" s="31" t="s">
        <v>131</v>
      </c>
      <c r="F348" s="31" t="s">
        <v>383</v>
      </c>
      <c r="G348" s="31" t="s">
        <v>131</v>
      </c>
    </row>
    <row r="349" spans="1:7">
      <c r="A349" s="31" t="s">
        <v>919</v>
      </c>
      <c r="B349" s="31" t="s">
        <v>439</v>
      </c>
      <c r="C349" s="31" t="s">
        <v>430</v>
      </c>
      <c r="D349" s="31" t="s">
        <v>131</v>
      </c>
      <c r="E349" s="31" t="s">
        <v>131</v>
      </c>
      <c r="F349" s="31" t="s">
        <v>430</v>
      </c>
      <c r="G349" s="31" t="s">
        <v>131</v>
      </c>
    </row>
    <row r="350" spans="1:7">
      <c r="A350" s="31" t="s">
        <v>920</v>
      </c>
      <c r="B350" s="31" t="s">
        <v>439</v>
      </c>
      <c r="C350" s="31" t="s">
        <v>431</v>
      </c>
      <c r="D350" s="31" t="s">
        <v>131</v>
      </c>
      <c r="E350" s="31" t="s">
        <v>131</v>
      </c>
      <c r="F350" s="31" t="s">
        <v>431</v>
      </c>
      <c r="G350" s="31" t="s">
        <v>131</v>
      </c>
    </row>
    <row r="351" spans="1:7" ht="30">
      <c r="A351" s="31" t="s">
        <v>921</v>
      </c>
      <c r="B351" s="31" t="s">
        <v>439</v>
      </c>
      <c r="C351" s="31" t="s">
        <v>444</v>
      </c>
      <c r="D351" s="31" t="s">
        <v>131</v>
      </c>
      <c r="E351" s="31" t="s">
        <v>131</v>
      </c>
      <c r="F351" s="31" t="s">
        <v>444</v>
      </c>
      <c r="G351" s="31" t="s">
        <v>131</v>
      </c>
    </row>
    <row r="352" spans="1:7">
      <c r="A352" s="31" t="s">
        <v>922</v>
      </c>
      <c r="B352" s="31" t="s">
        <v>439</v>
      </c>
      <c r="C352" s="31" t="s">
        <v>322</v>
      </c>
      <c r="D352" s="31" t="s">
        <v>131</v>
      </c>
      <c r="E352" s="31" t="s">
        <v>131</v>
      </c>
      <c r="F352" s="31" t="s">
        <v>322</v>
      </c>
      <c r="G352" s="31" t="s">
        <v>131</v>
      </c>
    </row>
    <row r="353" spans="1:7">
      <c r="A353" s="31" t="s">
        <v>923</v>
      </c>
      <c r="B353" s="31" t="s">
        <v>445</v>
      </c>
      <c r="C353" s="31" t="s">
        <v>359</v>
      </c>
      <c r="D353" s="31" t="s">
        <v>131</v>
      </c>
      <c r="E353" s="31" t="s">
        <v>131</v>
      </c>
      <c r="F353" s="31" t="s">
        <v>359</v>
      </c>
      <c r="G353" s="31" t="s">
        <v>131</v>
      </c>
    </row>
    <row r="354" spans="1:7">
      <c r="A354" s="31" t="s">
        <v>924</v>
      </c>
      <c r="B354" s="31" t="s">
        <v>445</v>
      </c>
      <c r="C354" s="31" t="s">
        <v>359</v>
      </c>
      <c r="D354" s="31" t="s">
        <v>131</v>
      </c>
      <c r="E354" s="31" t="s">
        <v>131</v>
      </c>
      <c r="F354" s="31" t="s">
        <v>359</v>
      </c>
      <c r="G354" s="31" t="s">
        <v>131</v>
      </c>
    </row>
    <row r="355" spans="1:7">
      <c r="A355" s="31" t="s">
        <v>925</v>
      </c>
      <c r="B355" s="31" t="s">
        <v>445</v>
      </c>
      <c r="C355" s="31" t="s">
        <v>446</v>
      </c>
      <c r="D355" s="31" t="s">
        <v>131</v>
      </c>
      <c r="E355" s="31" t="s">
        <v>131</v>
      </c>
      <c r="F355" s="31" t="s">
        <v>446</v>
      </c>
      <c r="G355" s="31" t="s">
        <v>131</v>
      </c>
    </row>
    <row r="356" spans="1:7" ht="30">
      <c r="A356" s="31" t="s">
        <v>926</v>
      </c>
      <c r="B356" s="31" t="s">
        <v>445</v>
      </c>
      <c r="C356" s="31" t="s">
        <v>447</v>
      </c>
      <c r="D356" s="31" t="s">
        <v>131</v>
      </c>
      <c r="E356" s="31" t="s">
        <v>131</v>
      </c>
      <c r="F356" s="31" t="s">
        <v>447</v>
      </c>
      <c r="G356" s="31" t="s">
        <v>131</v>
      </c>
    </row>
    <row r="357" spans="1:7" ht="30">
      <c r="A357" s="31" t="s">
        <v>927</v>
      </c>
      <c r="B357" s="31" t="s">
        <v>457</v>
      </c>
      <c r="C357" s="31" t="s">
        <v>458</v>
      </c>
      <c r="D357" s="31" t="s">
        <v>131</v>
      </c>
      <c r="E357" s="31" t="s">
        <v>131</v>
      </c>
      <c r="F357" s="31" t="s">
        <v>458</v>
      </c>
      <c r="G357" s="31" t="s">
        <v>131</v>
      </c>
    </row>
    <row r="358" spans="1:7">
      <c r="A358" s="31" t="s">
        <v>928</v>
      </c>
      <c r="B358" s="31" t="s">
        <v>457</v>
      </c>
      <c r="C358" s="31" t="s">
        <v>459</v>
      </c>
      <c r="D358" s="31" t="s">
        <v>131</v>
      </c>
      <c r="E358" s="31" t="s">
        <v>131</v>
      </c>
      <c r="F358" s="31" t="s">
        <v>459</v>
      </c>
      <c r="G358" s="31" t="s">
        <v>131</v>
      </c>
    </row>
    <row r="359" spans="1:7">
      <c r="A359" s="31" t="s">
        <v>929</v>
      </c>
      <c r="B359" s="31" t="s">
        <v>457</v>
      </c>
      <c r="C359" s="31" t="s">
        <v>376</v>
      </c>
      <c r="D359" s="31" t="s">
        <v>131</v>
      </c>
      <c r="E359" s="31" t="s">
        <v>131</v>
      </c>
      <c r="F359" s="31" t="s">
        <v>376</v>
      </c>
      <c r="G359" s="31" t="s">
        <v>131</v>
      </c>
    </row>
    <row r="360" spans="1:7">
      <c r="A360" s="31" t="s">
        <v>930</v>
      </c>
      <c r="B360" s="31" t="s">
        <v>457</v>
      </c>
      <c r="C360" s="31" t="s">
        <v>460</v>
      </c>
      <c r="D360" s="31" t="s">
        <v>131</v>
      </c>
      <c r="E360" s="31" t="s">
        <v>131</v>
      </c>
      <c r="F360" s="31" t="s">
        <v>460</v>
      </c>
      <c r="G360" s="31" t="s">
        <v>131</v>
      </c>
    </row>
    <row r="361" spans="1:7">
      <c r="A361" s="31" t="s">
        <v>931</v>
      </c>
      <c r="B361" s="31" t="s">
        <v>457</v>
      </c>
      <c r="C361" s="31" t="s">
        <v>461</v>
      </c>
      <c r="D361" s="31" t="s">
        <v>131</v>
      </c>
      <c r="E361" s="31" t="s">
        <v>131</v>
      </c>
      <c r="F361" s="31" t="s">
        <v>461</v>
      </c>
      <c r="G361" s="31" t="s">
        <v>131</v>
      </c>
    </row>
    <row r="362" spans="1:7">
      <c r="A362" s="31" t="s">
        <v>932</v>
      </c>
      <c r="B362" s="31" t="s">
        <v>457</v>
      </c>
      <c r="C362" s="31" t="s">
        <v>462</v>
      </c>
      <c r="D362" s="31" t="s">
        <v>131</v>
      </c>
      <c r="E362" s="31" t="s">
        <v>131</v>
      </c>
      <c r="F362" s="31" t="s">
        <v>462</v>
      </c>
      <c r="G362" s="31" t="s">
        <v>131</v>
      </c>
    </row>
    <row r="363" spans="1:7">
      <c r="A363" s="31" t="s">
        <v>933</v>
      </c>
      <c r="B363" s="31" t="s">
        <v>457</v>
      </c>
      <c r="C363" s="31" t="s">
        <v>463</v>
      </c>
      <c r="D363" s="31" t="s">
        <v>131</v>
      </c>
      <c r="E363" s="31" t="s">
        <v>131</v>
      </c>
      <c r="F363" s="31" t="s">
        <v>463</v>
      </c>
      <c r="G363" s="31" t="s">
        <v>131</v>
      </c>
    </row>
    <row r="364" spans="1:7">
      <c r="A364" s="31" t="s">
        <v>934</v>
      </c>
      <c r="B364" s="31" t="s">
        <v>457</v>
      </c>
      <c r="C364" s="31" t="s">
        <v>464</v>
      </c>
      <c r="D364" s="31" t="s">
        <v>131</v>
      </c>
      <c r="E364" s="31" t="s">
        <v>131</v>
      </c>
      <c r="F364" s="31" t="s">
        <v>464</v>
      </c>
      <c r="G364" s="31" t="s">
        <v>131</v>
      </c>
    </row>
    <row r="365" spans="1:7" ht="90">
      <c r="A365" s="31" t="s">
        <v>935</v>
      </c>
      <c r="B365" s="31" t="s">
        <v>457</v>
      </c>
      <c r="C365" s="31" t="s">
        <v>465</v>
      </c>
      <c r="D365" s="31" t="s">
        <v>131</v>
      </c>
      <c r="E365" s="31" t="s">
        <v>131</v>
      </c>
      <c r="F365" s="31" t="s">
        <v>465</v>
      </c>
      <c r="G365" s="31" t="s">
        <v>131</v>
      </c>
    </row>
    <row r="366" spans="1:7">
      <c r="A366" s="31" t="s">
        <v>936</v>
      </c>
      <c r="B366" s="31" t="s">
        <v>457</v>
      </c>
      <c r="C366" s="31" t="s">
        <v>466</v>
      </c>
      <c r="D366" s="31" t="s">
        <v>131</v>
      </c>
      <c r="E366" s="31" t="s">
        <v>131</v>
      </c>
      <c r="F366" s="31" t="s">
        <v>466</v>
      </c>
      <c r="G366" s="31" t="s">
        <v>131</v>
      </c>
    </row>
    <row r="367" spans="1:7" ht="30">
      <c r="A367" s="31" t="s">
        <v>937</v>
      </c>
      <c r="B367" s="31" t="s">
        <v>457</v>
      </c>
      <c r="C367" s="31" t="s">
        <v>467</v>
      </c>
      <c r="D367" s="31" t="s">
        <v>131</v>
      </c>
      <c r="E367" s="31" t="s">
        <v>131</v>
      </c>
      <c r="F367" s="31" t="s">
        <v>467</v>
      </c>
      <c r="G367" s="31" t="s">
        <v>131</v>
      </c>
    </row>
    <row r="368" spans="1:7">
      <c r="A368" s="31" t="s">
        <v>938</v>
      </c>
      <c r="B368" s="31" t="s">
        <v>457</v>
      </c>
      <c r="C368" s="31" t="s">
        <v>431</v>
      </c>
      <c r="D368" s="31" t="s">
        <v>131</v>
      </c>
      <c r="E368" s="31" t="s">
        <v>131</v>
      </c>
      <c r="F368" s="31" t="s">
        <v>431</v>
      </c>
      <c r="G368" s="31" t="s">
        <v>131</v>
      </c>
    </row>
    <row r="369" spans="1:7">
      <c r="A369" s="31" t="s">
        <v>939</v>
      </c>
      <c r="B369" s="31" t="s">
        <v>457</v>
      </c>
      <c r="C369" s="31" t="s">
        <v>468</v>
      </c>
      <c r="D369" s="31" t="s">
        <v>131</v>
      </c>
      <c r="E369" s="31" t="s">
        <v>131</v>
      </c>
      <c r="F369" s="31" t="s">
        <v>468</v>
      </c>
      <c r="G369" s="31" t="s">
        <v>131</v>
      </c>
    </row>
    <row r="370" spans="1:7">
      <c r="A370" s="31" t="s">
        <v>940</v>
      </c>
      <c r="B370" s="31" t="s">
        <v>457</v>
      </c>
      <c r="C370" s="31" t="s">
        <v>469</v>
      </c>
      <c r="D370" s="31" t="s">
        <v>131</v>
      </c>
      <c r="E370" s="31" t="s">
        <v>131</v>
      </c>
      <c r="F370" s="31" t="s">
        <v>469</v>
      </c>
      <c r="G370" s="31" t="s">
        <v>131</v>
      </c>
    </row>
    <row r="371" spans="1:7" ht="30">
      <c r="A371" s="31" t="s">
        <v>941</v>
      </c>
      <c r="B371" s="31" t="s">
        <v>457</v>
      </c>
      <c r="C371" s="31" t="s">
        <v>470</v>
      </c>
      <c r="D371" s="31" t="s">
        <v>131</v>
      </c>
      <c r="E371" s="31" t="s">
        <v>131</v>
      </c>
      <c r="F371" s="31" t="s">
        <v>470</v>
      </c>
      <c r="G371" s="31" t="s">
        <v>131</v>
      </c>
    </row>
    <row r="372" spans="1:7">
      <c r="A372" s="31" t="s">
        <v>942</v>
      </c>
      <c r="B372" s="31" t="s">
        <v>457</v>
      </c>
      <c r="C372" s="31" t="s">
        <v>471</v>
      </c>
      <c r="D372" s="31" t="s">
        <v>131</v>
      </c>
      <c r="E372" s="31" t="s">
        <v>131</v>
      </c>
      <c r="F372" s="31" t="s">
        <v>471</v>
      </c>
      <c r="G372" s="31" t="s">
        <v>131</v>
      </c>
    </row>
    <row r="373" spans="1:7">
      <c r="A373" s="31" t="s">
        <v>943</v>
      </c>
      <c r="B373" s="31" t="s">
        <v>457</v>
      </c>
      <c r="C373" s="31" t="s">
        <v>472</v>
      </c>
      <c r="D373" s="31" t="s">
        <v>131</v>
      </c>
      <c r="E373" s="31" t="s">
        <v>131</v>
      </c>
      <c r="F373" s="31" t="s">
        <v>472</v>
      </c>
      <c r="G373" s="31" t="s">
        <v>131</v>
      </c>
    </row>
    <row r="374" spans="1:7" ht="30">
      <c r="A374" s="31" t="s">
        <v>944</v>
      </c>
      <c r="B374" s="31" t="s">
        <v>457</v>
      </c>
      <c r="C374" s="31" t="s">
        <v>473</v>
      </c>
      <c r="D374" s="31" t="s">
        <v>131</v>
      </c>
      <c r="E374" s="31" t="s">
        <v>131</v>
      </c>
      <c r="F374" s="31" t="s">
        <v>473</v>
      </c>
      <c r="G374" s="31" t="s">
        <v>131</v>
      </c>
    </row>
    <row r="375" spans="1:7">
      <c r="A375" s="31" t="s">
        <v>945</v>
      </c>
      <c r="B375" s="31" t="s">
        <v>457</v>
      </c>
      <c r="C375" s="31" t="s">
        <v>474</v>
      </c>
      <c r="D375" s="31" t="s">
        <v>131</v>
      </c>
      <c r="E375" s="31" t="s">
        <v>131</v>
      </c>
      <c r="F375" s="31" t="s">
        <v>474</v>
      </c>
      <c r="G375" s="31" t="s">
        <v>131</v>
      </c>
    </row>
    <row r="376" spans="1:7">
      <c r="A376" s="31" t="s">
        <v>946</v>
      </c>
      <c r="B376" s="31" t="s">
        <v>475</v>
      </c>
      <c r="C376" s="31" t="s">
        <v>476</v>
      </c>
      <c r="D376" s="31" t="s">
        <v>131</v>
      </c>
      <c r="E376" s="31" t="s">
        <v>131</v>
      </c>
      <c r="F376" s="31" t="s">
        <v>476</v>
      </c>
      <c r="G376" s="31" t="s">
        <v>131</v>
      </c>
    </row>
    <row r="377" spans="1:7">
      <c r="A377" s="31" t="s">
        <v>947</v>
      </c>
      <c r="B377" s="31" t="s">
        <v>475</v>
      </c>
      <c r="C377" s="31" t="s">
        <v>477</v>
      </c>
      <c r="D377" s="31" t="s">
        <v>131</v>
      </c>
      <c r="E377" s="31" t="s">
        <v>131</v>
      </c>
      <c r="F377" s="31" t="s">
        <v>477</v>
      </c>
      <c r="G377" s="31" t="s">
        <v>131</v>
      </c>
    </row>
    <row r="378" spans="1:7" ht="30">
      <c r="A378" s="31" t="s">
        <v>948</v>
      </c>
      <c r="B378" s="31" t="s">
        <v>475</v>
      </c>
      <c r="C378" s="31" t="s">
        <v>478</v>
      </c>
      <c r="D378" s="31" t="s">
        <v>131</v>
      </c>
      <c r="E378" s="31" t="s">
        <v>131</v>
      </c>
      <c r="F378" s="31" t="s">
        <v>478</v>
      </c>
      <c r="G378" s="31" t="s">
        <v>131</v>
      </c>
    </row>
    <row r="379" spans="1:7" ht="30">
      <c r="A379" s="31" t="s">
        <v>949</v>
      </c>
      <c r="B379" s="31" t="s">
        <v>475</v>
      </c>
      <c r="C379" s="31" t="s">
        <v>479</v>
      </c>
      <c r="D379" s="31" t="s">
        <v>131</v>
      </c>
      <c r="E379" s="31" t="s">
        <v>131</v>
      </c>
      <c r="F379" s="31" t="s">
        <v>479</v>
      </c>
      <c r="G379" s="31" t="s">
        <v>131</v>
      </c>
    </row>
    <row r="380" spans="1:7" ht="30">
      <c r="A380" s="31" t="s">
        <v>950</v>
      </c>
      <c r="B380" s="31" t="s">
        <v>480</v>
      </c>
      <c r="C380" s="31" t="s">
        <v>481</v>
      </c>
      <c r="D380" s="31" t="s">
        <v>131</v>
      </c>
      <c r="E380" s="31" t="s">
        <v>131</v>
      </c>
      <c r="F380" s="31" t="s">
        <v>481</v>
      </c>
      <c r="G380" s="31" t="s">
        <v>131</v>
      </c>
    </row>
    <row r="381" spans="1:7">
      <c r="A381" s="31" t="s">
        <v>951</v>
      </c>
      <c r="B381" s="31" t="s">
        <v>480</v>
      </c>
      <c r="C381" s="31" t="s">
        <v>482</v>
      </c>
      <c r="D381" s="31" t="s">
        <v>131</v>
      </c>
      <c r="E381" s="31" t="s">
        <v>131</v>
      </c>
      <c r="F381" s="31" t="s">
        <v>482</v>
      </c>
      <c r="G381" s="31" t="s">
        <v>131</v>
      </c>
    </row>
    <row r="382" spans="1:7" ht="45">
      <c r="A382" s="31" t="s">
        <v>952</v>
      </c>
      <c r="B382" s="31" t="s">
        <v>491</v>
      </c>
      <c r="C382" s="31" t="s">
        <v>492</v>
      </c>
      <c r="D382" s="31" t="s">
        <v>131</v>
      </c>
      <c r="E382" s="31" t="s">
        <v>131</v>
      </c>
      <c r="F382" s="31" t="s">
        <v>492</v>
      </c>
      <c r="G382" s="31" t="s">
        <v>131</v>
      </c>
    </row>
    <row r="383" spans="1:7" ht="30">
      <c r="A383" s="31" t="s">
        <v>953</v>
      </c>
      <c r="B383" s="31" t="s">
        <v>493</v>
      </c>
      <c r="C383" s="31" t="s">
        <v>494</v>
      </c>
      <c r="D383" s="31" t="s">
        <v>131</v>
      </c>
      <c r="E383" s="31" t="s">
        <v>131</v>
      </c>
      <c r="F383" s="31" t="s">
        <v>494</v>
      </c>
      <c r="G383" s="31" t="s">
        <v>131</v>
      </c>
    </row>
    <row r="384" spans="1:7">
      <c r="A384" s="31" t="s">
        <v>954</v>
      </c>
      <c r="B384" s="31" t="s">
        <v>493</v>
      </c>
      <c r="C384" s="31" t="s">
        <v>495</v>
      </c>
      <c r="D384" s="31" t="s">
        <v>131</v>
      </c>
      <c r="E384" s="31" t="s">
        <v>131</v>
      </c>
      <c r="F384" s="31" t="s">
        <v>495</v>
      </c>
      <c r="G384" s="31" t="s">
        <v>131</v>
      </c>
    </row>
    <row r="385" spans="1:7">
      <c r="A385" s="31" t="s">
        <v>955</v>
      </c>
      <c r="B385" s="31" t="s">
        <v>493</v>
      </c>
      <c r="C385" s="31" t="s">
        <v>496</v>
      </c>
      <c r="D385" s="31" t="s">
        <v>131</v>
      </c>
      <c r="E385" s="31" t="s">
        <v>131</v>
      </c>
      <c r="F385" s="31" t="s">
        <v>496</v>
      </c>
      <c r="G385" s="31" t="s">
        <v>131</v>
      </c>
    </row>
    <row r="386" spans="1:7" ht="30">
      <c r="A386" s="31" t="s">
        <v>956</v>
      </c>
      <c r="B386" s="31" t="s">
        <v>493</v>
      </c>
      <c r="C386" s="31" t="s">
        <v>497</v>
      </c>
      <c r="D386" s="31" t="s">
        <v>131</v>
      </c>
      <c r="E386" s="31" t="s">
        <v>131</v>
      </c>
      <c r="F386" s="31" t="s">
        <v>497</v>
      </c>
      <c r="G386" s="31" t="s">
        <v>131</v>
      </c>
    </row>
    <row r="387" spans="1:7">
      <c r="A387" s="31" t="s">
        <v>957</v>
      </c>
      <c r="B387" s="31" t="s">
        <v>493</v>
      </c>
      <c r="C387" s="31" t="s">
        <v>498</v>
      </c>
      <c r="D387" s="31" t="s">
        <v>131</v>
      </c>
      <c r="E387" s="31" t="s">
        <v>131</v>
      </c>
      <c r="F387" s="31" t="s">
        <v>498</v>
      </c>
      <c r="G387" s="31" t="s">
        <v>131</v>
      </c>
    </row>
    <row r="388" spans="1:7" ht="30">
      <c r="A388" s="31" t="s">
        <v>958</v>
      </c>
      <c r="B388" s="31" t="s">
        <v>493</v>
      </c>
      <c r="C388" s="31" t="s">
        <v>499</v>
      </c>
      <c r="D388" s="31" t="s">
        <v>131</v>
      </c>
      <c r="E388" s="31" t="s">
        <v>131</v>
      </c>
      <c r="F388" s="31" t="s">
        <v>499</v>
      </c>
      <c r="G388" s="31" t="s">
        <v>131</v>
      </c>
    </row>
    <row r="389" spans="1:7" ht="30">
      <c r="A389" s="31" t="s">
        <v>959</v>
      </c>
      <c r="B389" s="31" t="s">
        <v>493</v>
      </c>
      <c r="C389" s="31" t="s">
        <v>500</v>
      </c>
      <c r="D389" s="31" t="s">
        <v>131</v>
      </c>
      <c r="E389" s="31" t="s">
        <v>131</v>
      </c>
      <c r="F389" s="31" t="s">
        <v>500</v>
      </c>
      <c r="G389" s="31" t="s">
        <v>131</v>
      </c>
    </row>
    <row r="390" spans="1:7" ht="30">
      <c r="A390" s="31" t="s">
        <v>960</v>
      </c>
      <c r="B390" s="31" t="s">
        <v>501</v>
      </c>
      <c r="C390" s="31" t="s">
        <v>502</v>
      </c>
      <c r="D390" s="31" t="s">
        <v>131</v>
      </c>
      <c r="E390" s="31" t="s">
        <v>131</v>
      </c>
      <c r="F390" s="31" t="s">
        <v>502</v>
      </c>
      <c r="G390" s="31" t="s">
        <v>131</v>
      </c>
    </row>
    <row r="391" spans="1:7" ht="30">
      <c r="A391" s="31" t="s">
        <v>961</v>
      </c>
      <c r="B391" s="31" t="s">
        <v>501</v>
      </c>
      <c r="C391" s="31" t="s">
        <v>503</v>
      </c>
      <c r="D391" s="31" t="s">
        <v>131</v>
      </c>
      <c r="E391" s="31" t="s">
        <v>131</v>
      </c>
      <c r="F391" s="31" t="s">
        <v>503</v>
      </c>
      <c r="G391" s="31" t="s">
        <v>131</v>
      </c>
    </row>
    <row r="392" spans="1:7">
      <c r="A392" s="31" t="s">
        <v>962</v>
      </c>
      <c r="B392" s="31" t="s">
        <v>504</v>
      </c>
      <c r="C392" s="31" t="s">
        <v>505</v>
      </c>
      <c r="D392" s="31" t="s">
        <v>131</v>
      </c>
      <c r="E392" s="31" t="s">
        <v>131</v>
      </c>
      <c r="F392" s="31" t="s">
        <v>505</v>
      </c>
      <c r="G392" s="31" t="s">
        <v>131</v>
      </c>
    </row>
    <row r="393" spans="1:7" ht="30">
      <c r="A393" s="31" t="s">
        <v>963</v>
      </c>
      <c r="B393" s="31" t="s">
        <v>504</v>
      </c>
      <c r="C393" s="31" t="s">
        <v>506</v>
      </c>
      <c r="D393" s="31" t="s">
        <v>131</v>
      </c>
      <c r="E393" s="31" t="s">
        <v>131</v>
      </c>
      <c r="F393" s="31" t="s">
        <v>506</v>
      </c>
      <c r="G393" s="31" t="s">
        <v>131</v>
      </c>
    </row>
    <row r="394" spans="1:7" ht="30">
      <c r="A394" s="31" t="s">
        <v>964</v>
      </c>
      <c r="B394" s="31" t="s">
        <v>504</v>
      </c>
      <c r="C394" s="31" t="s">
        <v>507</v>
      </c>
      <c r="D394" s="31" t="s">
        <v>131</v>
      </c>
      <c r="E394" s="31" t="s">
        <v>131</v>
      </c>
      <c r="F394" s="31" t="s">
        <v>507</v>
      </c>
      <c r="G394" s="31" t="s">
        <v>131</v>
      </c>
    </row>
    <row r="395" spans="1:7">
      <c r="A395" s="31" t="s">
        <v>965</v>
      </c>
      <c r="B395" s="31" t="s">
        <v>504</v>
      </c>
      <c r="C395" s="31" t="s">
        <v>508</v>
      </c>
      <c r="D395" s="31" t="s">
        <v>131</v>
      </c>
      <c r="E395" s="31" t="s">
        <v>131</v>
      </c>
      <c r="F395" s="31" t="s">
        <v>508</v>
      </c>
      <c r="G395" s="31" t="s">
        <v>131</v>
      </c>
    </row>
    <row r="396" spans="1:7">
      <c r="A396" s="31" t="s">
        <v>966</v>
      </c>
      <c r="B396" s="31" t="s">
        <v>509</v>
      </c>
      <c r="C396" s="31" t="s">
        <v>510</v>
      </c>
      <c r="D396" s="31" t="s">
        <v>131</v>
      </c>
      <c r="E396" s="31" t="s">
        <v>131</v>
      </c>
      <c r="F396" s="31" t="s">
        <v>510</v>
      </c>
      <c r="G396" s="31" t="s">
        <v>131</v>
      </c>
    </row>
    <row r="397" spans="1:7" ht="45">
      <c r="A397" s="31" t="s">
        <v>967</v>
      </c>
      <c r="B397" s="31" t="s">
        <v>509</v>
      </c>
      <c r="C397" s="31" t="s">
        <v>511</v>
      </c>
      <c r="D397" s="31" t="s">
        <v>131</v>
      </c>
      <c r="E397" s="31" t="s">
        <v>131</v>
      </c>
      <c r="F397" s="31" t="s">
        <v>511</v>
      </c>
      <c r="G397" s="31" t="s">
        <v>131</v>
      </c>
    </row>
    <row r="398" spans="1:7">
      <c r="A398" s="31" t="s">
        <v>968</v>
      </c>
      <c r="B398" s="31" t="s">
        <v>509</v>
      </c>
      <c r="C398" s="31" t="s">
        <v>512</v>
      </c>
      <c r="D398" s="31" t="s">
        <v>131</v>
      </c>
      <c r="E398" s="31" t="s">
        <v>131</v>
      </c>
      <c r="F398" s="31" t="s">
        <v>512</v>
      </c>
      <c r="G398" s="31" t="s">
        <v>131</v>
      </c>
    </row>
    <row r="399" spans="1:7" ht="30">
      <c r="A399" s="31" t="s">
        <v>969</v>
      </c>
      <c r="B399" s="31" t="s">
        <v>513</v>
      </c>
      <c r="C399" s="31" t="s">
        <v>514</v>
      </c>
      <c r="D399" s="31" t="s">
        <v>131</v>
      </c>
      <c r="E399" s="31" t="s">
        <v>131</v>
      </c>
      <c r="F399" s="31" t="s">
        <v>514</v>
      </c>
      <c r="G399" s="31" t="s">
        <v>131</v>
      </c>
    </row>
    <row r="400" spans="1:7" ht="30">
      <c r="A400" s="31" t="s">
        <v>970</v>
      </c>
      <c r="B400" s="31" t="s">
        <v>513</v>
      </c>
      <c r="C400" s="31" t="s">
        <v>515</v>
      </c>
      <c r="D400" s="31" t="s">
        <v>131</v>
      </c>
      <c r="E400" s="31" t="s">
        <v>131</v>
      </c>
      <c r="F400" s="31" t="s">
        <v>515</v>
      </c>
      <c r="G400" s="31" t="s">
        <v>131</v>
      </c>
    </row>
    <row r="401" spans="1:7" ht="30">
      <c r="A401" s="31" t="s">
        <v>971</v>
      </c>
      <c r="B401" s="31" t="s">
        <v>513</v>
      </c>
      <c r="C401" s="31" t="s">
        <v>516</v>
      </c>
      <c r="D401" s="31" t="s">
        <v>131</v>
      </c>
      <c r="E401" s="31" t="s">
        <v>131</v>
      </c>
      <c r="F401" s="31" t="s">
        <v>516</v>
      </c>
      <c r="G401" s="31" t="s">
        <v>131</v>
      </c>
    </row>
    <row r="402" spans="1:7" ht="30">
      <c r="A402" s="31" t="s">
        <v>972</v>
      </c>
      <c r="B402" s="31" t="s">
        <v>513</v>
      </c>
      <c r="C402" s="31" t="s">
        <v>517</v>
      </c>
      <c r="D402" s="31" t="s">
        <v>131</v>
      </c>
      <c r="E402" s="31" t="s">
        <v>131</v>
      </c>
      <c r="F402" s="31" t="s">
        <v>517</v>
      </c>
      <c r="G402" s="31" t="s">
        <v>131</v>
      </c>
    </row>
    <row r="403" spans="1:7" ht="30">
      <c r="A403" s="31" t="s">
        <v>973</v>
      </c>
      <c r="B403" s="31" t="s">
        <v>513</v>
      </c>
      <c r="C403" s="31" t="s">
        <v>518</v>
      </c>
      <c r="D403" s="31" t="s">
        <v>131</v>
      </c>
      <c r="E403" s="31" t="s">
        <v>131</v>
      </c>
      <c r="F403" s="31" t="s">
        <v>518</v>
      </c>
      <c r="G403" s="31" t="s">
        <v>131</v>
      </c>
    </row>
    <row r="404" spans="1:7">
      <c r="A404" s="31" t="s">
        <v>974</v>
      </c>
      <c r="B404" s="31" t="s">
        <v>509</v>
      </c>
      <c r="C404" s="31" t="s">
        <v>519</v>
      </c>
      <c r="D404" s="31" t="s">
        <v>131</v>
      </c>
      <c r="E404" s="31" t="s">
        <v>131</v>
      </c>
      <c r="F404" s="31" t="s">
        <v>519</v>
      </c>
      <c r="G404" s="31" t="s">
        <v>131</v>
      </c>
    </row>
    <row r="405" spans="1:7">
      <c r="A405" s="31" t="s">
        <v>975</v>
      </c>
      <c r="B405" s="31" t="s">
        <v>509</v>
      </c>
      <c r="C405" s="31" t="s">
        <v>520</v>
      </c>
      <c r="D405" s="31" t="s">
        <v>131</v>
      </c>
      <c r="E405" s="31" t="s">
        <v>131</v>
      </c>
      <c r="F405" s="31" t="s">
        <v>520</v>
      </c>
      <c r="G405" s="31" t="s">
        <v>131</v>
      </c>
    </row>
    <row r="406" spans="1:7">
      <c r="A406" s="31" t="s">
        <v>976</v>
      </c>
      <c r="B406" s="31" t="s">
        <v>509</v>
      </c>
      <c r="C406" s="31" t="s">
        <v>521</v>
      </c>
      <c r="D406" s="31" t="s">
        <v>131</v>
      </c>
      <c r="E406" s="31" t="s">
        <v>131</v>
      </c>
      <c r="F406" s="31" t="s">
        <v>521</v>
      </c>
      <c r="G406" s="31" t="s">
        <v>131</v>
      </c>
    </row>
    <row r="407" spans="1:7" ht="30">
      <c r="A407" s="31" t="s">
        <v>977</v>
      </c>
      <c r="B407" s="31" t="s">
        <v>509</v>
      </c>
      <c r="C407" s="31" t="s">
        <v>522</v>
      </c>
      <c r="D407" s="31" t="s">
        <v>131</v>
      </c>
      <c r="E407" s="31" t="s">
        <v>131</v>
      </c>
      <c r="F407" s="31" t="s">
        <v>522</v>
      </c>
      <c r="G407" s="31" t="s">
        <v>131</v>
      </c>
    </row>
    <row r="408" spans="1:7" ht="30">
      <c r="A408" s="31" t="s">
        <v>978</v>
      </c>
      <c r="B408" s="31" t="s">
        <v>523</v>
      </c>
      <c r="C408" s="31" t="s">
        <v>524</v>
      </c>
      <c r="D408" s="31" t="s">
        <v>131</v>
      </c>
      <c r="E408" s="31" t="s">
        <v>131</v>
      </c>
      <c r="F408" s="31" t="s">
        <v>524</v>
      </c>
      <c r="G408" s="31" t="s">
        <v>131</v>
      </c>
    </row>
    <row r="409" spans="1:7" ht="60">
      <c r="A409" s="31" t="s">
        <v>979</v>
      </c>
      <c r="B409" s="31" t="s">
        <v>525</v>
      </c>
      <c r="C409" s="31" t="s">
        <v>526</v>
      </c>
      <c r="D409" s="31" t="s">
        <v>131</v>
      </c>
      <c r="E409" s="31" t="s">
        <v>131</v>
      </c>
      <c r="F409" s="31" t="s">
        <v>526</v>
      </c>
      <c r="G409" s="31" t="s">
        <v>131</v>
      </c>
    </row>
    <row r="410" spans="1:7" ht="30">
      <c r="A410" s="31" t="s">
        <v>980</v>
      </c>
      <c r="B410" s="31" t="s">
        <v>525</v>
      </c>
      <c r="C410" s="31" t="s">
        <v>527</v>
      </c>
      <c r="D410" s="31" t="s">
        <v>131</v>
      </c>
      <c r="E410" s="31" t="s">
        <v>131</v>
      </c>
      <c r="F410" s="31" t="s">
        <v>527</v>
      </c>
      <c r="G410" s="31" t="s">
        <v>131</v>
      </c>
    </row>
    <row r="411" spans="1:7" ht="30">
      <c r="A411" s="31" t="s">
        <v>981</v>
      </c>
      <c r="B411" s="31" t="s">
        <v>525</v>
      </c>
      <c r="C411" s="31" t="s">
        <v>528</v>
      </c>
      <c r="D411" s="31" t="s">
        <v>131</v>
      </c>
      <c r="E411" s="31" t="s">
        <v>131</v>
      </c>
      <c r="F411" s="31" t="s">
        <v>528</v>
      </c>
      <c r="G411" s="31" t="s">
        <v>131</v>
      </c>
    </row>
    <row r="412" spans="1:7" ht="30">
      <c r="A412" s="31" t="s">
        <v>982</v>
      </c>
      <c r="B412" s="31" t="s">
        <v>525</v>
      </c>
      <c r="C412" s="31" t="s">
        <v>529</v>
      </c>
      <c r="D412" s="31" t="s">
        <v>131</v>
      </c>
      <c r="E412" s="31" t="s">
        <v>131</v>
      </c>
      <c r="F412" s="31" t="s">
        <v>529</v>
      </c>
      <c r="G412" s="31" t="s">
        <v>131</v>
      </c>
    </row>
    <row r="413" spans="1:7" ht="30">
      <c r="A413" s="31" t="s">
        <v>983</v>
      </c>
      <c r="B413" s="31" t="s">
        <v>525</v>
      </c>
      <c r="C413" s="31" t="s">
        <v>530</v>
      </c>
      <c r="D413" s="31" t="s">
        <v>131</v>
      </c>
      <c r="E413" s="31" t="s">
        <v>131</v>
      </c>
      <c r="F413" s="31" t="s">
        <v>530</v>
      </c>
      <c r="G413" s="31" t="s">
        <v>131</v>
      </c>
    </row>
    <row r="414" spans="1:7" ht="30">
      <c r="A414" s="31" t="s">
        <v>984</v>
      </c>
      <c r="B414" s="31" t="s">
        <v>525</v>
      </c>
      <c r="C414" s="31" t="s">
        <v>531</v>
      </c>
      <c r="D414" s="31" t="s">
        <v>131</v>
      </c>
      <c r="E414" s="31" t="s">
        <v>131</v>
      </c>
      <c r="F414" s="31" t="s">
        <v>531</v>
      </c>
      <c r="G414" s="31" t="s">
        <v>131</v>
      </c>
    </row>
    <row r="415" spans="1:7" ht="30">
      <c r="A415" s="31" t="s">
        <v>985</v>
      </c>
      <c r="B415" s="31" t="s">
        <v>525</v>
      </c>
      <c r="C415" s="31" t="s">
        <v>532</v>
      </c>
      <c r="D415" s="31" t="s">
        <v>131</v>
      </c>
      <c r="E415" s="31" t="s">
        <v>131</v>
      </c>
      <c r="F415" s="31" t="s">
        <v>532</v>
      </c>
      <c r="G415" s="31" t="s">
        <v>131</v>
      </c>
    </row>
    <row r="416" spans="1:7" ht="45">
      <c r="A416" s="31" t="s">
        <v>986</v>
      </c>
      <c r="B416" s="31" t="s">
        <v>525</v>
      </c>
      <c r="C416" s="31" t="s">
        <v>533</v>
      </c>
      <c r="D416" s="31" t="s">
        <v>131</v>
      </c>
      <c r="E416" s="31" t="s">
        <v>131</v>
      </c>
      <c r="F416" s="31" t="s">
        <v>533</v>
      </c>
      <c r="G416" s="31" t="s">
        <v>131</v>
      </c>
    </row>
    <row r="417" spans="1:7" ht="45">
      <c r="A417" s="31" t="s">
        <v>987</v>
      </c>
      <c r="B417" s="31" t="s">
        <v>525</v>
      </c>
      <c r="C417" s="31" t="s">
        <v>534</v>
      </c>
      <c r="D417" s="31" t="s">
        <v>131</v>
      </c>
      <c r="E417" s="31" t="s">
        <v>131</v>
      </c>
      <c r="F417" s="31" t="s">
        <v>534</v>
      </c>
      <c r="G417" s="31" t="s">
        <v>131</v>
      </c>
    </row>
    <row r="418" spans="1:7" ht="30">
      <c r="A418" s="31" t="s">
        <v>988</v>
      </c>
      <c r="B418" s="31" t="s">
        <v>525</v>
      </c>
      <c r="C418" s="31" t="s">
        <v>535</v>
      </c>
      <c r="D418" s="31" t="s">
        <v>131</v>
      </c>
      <c r="E418" s="31" t="s">
        <v>131</v>
      </c>
      <c r="F418" s="31" t="s">
        <v>535</v>
      </c>
      <c r="G418" s="31" t="s">
        <v>131</v>
      </c>
    </row>
    <row r="419" spans="1:7" ht="30">
      <c r="A419" s="31" t="s">
        <v>989</v>
      </c>
      <c r="B419" s="31" t="s">
        <v>525</v>
      </c>
      <c r="C419" s="31" t="s">
        <v>536</v>
      </c>
      <c r="D419" s="31" t="s">
        <v>131</v>
      </c>
      <c r="E419" s="31" t="s">
        <v>131</v>
      </c>
      <c r="F419" s="31" t="s">
        <v>536</v>
      </c>
      <c r="G419" s="31" t="s">
        <v>131</v>
      </c>
    </row>
    <row r="420" spans="1:7" ht="45">
      <c r="A420" s="31" t="s">
        <v>990</v>
      </c>
      <c r="B420" s="31" t="s">
        <v>525</v>
      </c>
      <c r="C420" s="31" t="s">
        <v>537</v>
      </c>
      <c r="D420" s="31" t="s">
        <v>131</v>
      </c>
      <c r="E420" s="31" t="s">
        <v>131</v>
      </c>
      <c r="F420" s="31" t="s">
        <v>537</v>
      </c>
      <c r="G420" s="31" t="s">
        <v>131</v>
      </c>
    </row>
    <row r="421" spans="1:7" ht="30">
      <c r="A421" s="31" t="s">
        <v>991</v>
      </c>
      <c r="B421" s="31" t="s">
        <v>525</v>
      </c>
      <c r="C421" s="31" t="s">
        <v>538</v>
      </c>
      <c r="D421" s="31" t="s">
        <v>131</v>
      </c>
      <c r="E421" s="31" t="s">
        <v>131</v>
      </c>
      <c r="F421" s="31" t="s">
        <v>538</v>
      </c>
      <c r="G421" s="31" t="s">
        <v>131</v>
      </c>
    </row>
    <row r="422" spans="1:7" ht="30">
      <c r="A422" s="31" t="s">
        <v>992</v>
      </c>
      <c r="B422" s="31" t="s">
        <v>525</v>
      </c>
      <c r="C422" s="31" t="s">
        <v>539</v>
      </c>
      <c r="D422" s="31" t="s">
        <v>131</v>
      </c>
      <c r="E422" s="31" t="s">
        <v>131</v>
      </c>
      <c r="F422" s="31" t="s">
        <v>539</v>
      </c>
      <c r="G422" s="31" t="s">
        <v>131</v>
      </c>
    </row>
    <row r="423" spans="1:7" ht="30">
      <c r="A423" s="31" t="s">
        <v>993</v>
      </c>
      <c r="B423" s="31" t="s">
        <v>525</v>
      </c>
      <c r="C423" s="31" t="s">
        <v>540</v>
      </c>
      <c r="D423" s="31" t="s">
        <v>131</v>
      </c>
      <c r="E423" s="31" t="s">
        <v>131</v>
      </c>
      <c r="F423" s="31" t="s">
        <v>540</v>
      </c>
      <c r="G423" s="31" t="s">
        <v>131</v>
      </c>
    </row>
    <row r="424" spans="1:7" ht="30">
      <c r="A424" s="31" t="s">
        <v>994</v>
      </c>
      <c r="B424" s="31" t="s">
        <v>525</v>
      </c>
      <c r="C424" s="31" t="s">
        <v>541</v>
      </c>
      <c r="D424" s="31" t="s">
        <v>131</v>
      </c>
      <c r="E424" s="31" t="s">
        <v>131</v>
      </c>
      <c r="F424" s="31" t="s">
        <v>541</v>
      </c>
      <c r="G424" s="31" t="s">
        <v>131</v>
      </c>
    </row>
    <row r="425" spans="1:7" ht="30">
      <c r="A425" s="31" t="s">
        <v>995</v>
      </c>
      <c r="B425" s="31" t="s">
        <v>525</v>
      </c>
      <c r="C425" s="31" t="s">
        <v>542</v>
      </c>
      <c r="D425" s="31" t="s">
        <v>131</v>
      </c>
      <c r="E425" s="31" t="s">
        <v>131</v>
      </c>
      <c r="F425" s="31" t="s">
        <v>542</v>
      </c>
      <c r="G425" s="31" t="s">
        <v>131</v>
      </c>
    </row>
    <row r="426" spans="1:7" ht="30">
      <c r="A426" s="31" t="s">
        <v>996</v>
      </c>
      <c r="B426" s="31" t="s">
        <v>525</v>
      </c>
      <c r="C426" s="31" t="s">
        <v>543</v>
      </c>
      <c r="D426" s="31" t="s">
        <v>131</v>
      </c>
      <c r="E426" s="31" t="s">
        <v>131</v>
      </c>
      <c r="F426" s="31" t="s">
        <v>543</v>
      </c>
      <c r="G426" s="31" t="s">
        <v>131</v>
      </c>
    </row>
    <row r="427" spans="1:7" ht="30">
      <c r="A427" s="31" t="s">
        <v>997</v>
      </c>
      <c r="B427" s="31" t="s">
        <v>525</v>
      </c>
      <c r="C427" s="31" t="s">
        <v>544</v>
      </c>
      <c r="D427" s="31" t="s">
        <v>131</v>
      </c>
      <c r="E427" s="31" t="s">
        <v>131</v>
      </c>
      <c r="F427" s="31" t="s">
        <v>544</v>
      </c>
      <c r="G427" s="31" t="s">
        <v>131</v>
      </c>
    </row>
    <row r="428" spans="1:7" ht="30">
      <c r="A428" s="31" t="s">
        <v>998</v>
      </c>
      <c r="B428" s="31" t="s">
        <v>525</v>
      </c>
      <c r="C428" s="31" t="s">
        <v>545</v>
      </c>
      <c r="D428" s="31" t="s">
        <v>131</v>
      </c>
      <c r="E428" s="31" t="s">
        <v>131</v>
      </c>
      <c r="F428" s="31" t="s">
        <v>545</v>
      </c>
      <c r="G428" s="31" t="s">
        <v>131</v>
      </c>
    </row>
    <row r="429" spans="1:7" ht="30">
      <c r="A429" s="31" t="s">
        <v>999</v>
      </c>
      <c r="B429" s="31" t="s">
        <v>525</v>
      </c>
      <c r="C429" s="31" t="s">
        <v>546</v>
      </c>
      <c r="D429" s="31" t="s">
        <v>131</v>
      </c>
      <c r="E429" s="31" t="s">
        <v>131</v>
      </c>
      <c r="F429" s="31" t="s">
        <v>546</v>
      </c>
      <c r="G429" s="31" t="s">
        <v>131</v>
      </c>
    </row>
    <row r="430" spans="1:7" ht="30">
      <c r="A430" s="31" t="s">
        <v>1000</v>
      </c>
      <c r="B430" s="31" t="s">
        <v>547</v>
      </c>
      <c r="C430" s="31" t="s">
        <v>548</v>
      </c>
      <c r="D430" s="31" t="s">
        <v>131</v>
      </c>
      <c r="E430" s="31" t="s">
        <v>131</v>
      </c>
      <c r="F430" s="31" t="s">
        <v>548</v>
      </c>
      <c r="G430" s="31" t="s">
        <v>131</v>
      </c>
    </row>
    <row r="431" spans="1:7" ht="30">
      <c r="A431" s="31" t="s">
        <v>1001</v>
      </c>
      <c r="B431" s="31" t="s">
        <v>549</v>
      </c>
      <c r="C431" s="31" t="s">
        <v>550</v>
      </c>
      <c r="D431" s="31" t="s">
        <v>131</v>
      </c>
      <c r="E431" s="31" t="s">
        <v>131</v>
      </c>
      <c r="F431" s="31" t="s">
        <v>550</v>
      </c>
      <c r="G431" s="31" t="s">
        <v>131</v>
      </c>
    </row>
    <row r="432" spans="1:7" ht="30">
      <c r="A432" s="31" t="s">
        <v>1002</v>
      </c>
      <c r="B432" s="31" t="s">
        <v>551</v>
      </c>
      <c r="C432" s="31" t="s">
        <v>552</v>
      </c>
      <c r="D432" s="31" t="s">
        <v>131</v>
      </c>
      <c r="E432" s="31" t="s">
        <v>131</v>
      </c>
      <c r="F432" s="31" t="s">
        <v>552</v>
      </c>
      <c r="G432" s="31" t="s">
        <v>131</v>
      </c>
    </row>
    <row r="433" spans="1:7" ht="30">
      <c r="A433" s="31" t="s">
        <v>1003</v>
      </c>
      <c r="B433" s="31" t="s">
        <v>551</v>
      </c>
      <c r="C433" s="31" t="s">
        <v>553</v>
      </c>
      <c r="D433" s="31" t="s">
        <v>131</v>
      </c>
      <c r="E433" s="31" t="s">
        <v>131</v>
      </c>
      <c r="F433" s="31" t="s">
        <v>553</v>
      </c>
      <c r="G433" s="31" t="s">
        <v>131</v>
      </c>
    </row>
    <row r="434" spans="1:7" ht="30">
      <c r="A434" s="31" t="s">
        <v>1004</v>
      </c>
      <c r="B434" s="31" t="s">
        <v>551</v>
      </c>
      <c r="C434" s="31" t="s">
        <v>554</v>
      </c>
      <c r="D434" s="31" t="s">
        <v>131</v>
      </c>
      <c r="E434" s="31" t="s">
        <v>131</v>
      </c>
      <c r="F434" s="31" t="s">
        <v>554</v>
      </c>
      <c r="G434" s="31" t="s">
        <v>131</v>
      </c>
    </row>
    <row r="435" spans="1:7" ht="30">
      <c r="A435" s="31" t="s">
        <v>1005</v>
      </c>
      <c r="B435" s="31" t="s">
        <v>551</v>
      </c>
      <c r="C435" s="31" t="s">
        <v>555</v>
      </c>
      <c r="D435" s="31" t="s">
        <v>131</v>
      </c>
      <c r="E435" s="31" t="s">
        <v>131</v>
      </c>
      <c r="F435" s="31" t="s">
        <v>555</v>
      </c>
      <c r="G435" s="31" t="s">
        <v>131</v>
      </c>
    </row>
    <row r="436" spans="1:7" ht="30">
      <c r="A436" s="31" t="s">
        <v>1006</v>
      </c>
      <c r="B436" s="31" t="s">
        <v>551</v>
      </c>
      <c r="C436" s="31" t="s">
        <v>556</v>
      </c>
      <c r="D436" s="31" t="s">
        <v>131</v>
      </c>
      <c r="E436" s="31" t="s">
        <v>131</v>
      </c>
      <c r="F436" s="31" t="s">
        <v>556</v>
      </c>
      <c r="G436" s="31" t="s">
        <v>131</v>
      </c>
    </row>
    <row r="437" spans="1:7" ht="30">
      <c r="A437" s="31" t="s">
        <v>1007</v>
      </c>
      <c r="B437" s="31" t="s">
        <v>551</v>
      </c>
      <c r="C437" s="31" t="s">
        <v>557</v>
      </c>
      <c r="D437" s="31" t="s">
        <v>131</v>
      </c>
      <c r="E437" s="31" t="s">
        <v>131</v>
      </c>
      <c r="F437" s="31" t="s">
        <v>557</v>
      </c>
      <c r="G437" s="31" t="s">
        <v>131</v>
      </c>
    </row>
    <row r="438" spans="1:7" ht="30">
      <c r="A438" s="31" t="s">
        <v>1008</v>
      </c>
      <c r="B438" s="31" t="s">
        <v>551</v>
      </c>
      <c r="C438" s="31" t="s">
        <v>558</v>
      </c>
      <c r="D438" s="31" t="s">
        <v>131</v>
      </c>
      <c r="E438" s="31" t="s">
        <v>131</v>
      </c>
      <c r="F438" s="31" t="s">
        <v>558</v>
      </c>
      <c r="G438" s="31" t="s">
        <v>131</v>
      </c>
    </row>
    <row r="439" spans="1:7" ht="30">
      <c r="A439" s="31" t="s">
        <v>1009</v>
      </c>
      <c r="B439" s="31" t="s">
        <v>551</v>
      </c>
      <c r="C439" s="31" t="s">
        <v>559</v>
      </c>
      <c r="D439" s="31" t="s">
        <v>131</v>
      </c>
      <c r="E439" s="31" t="s">
        <v>131</v>
      </c>
      <c r="F439" s="31" t="s">
        <v>559</v>
      </c>
      <c r="G439" s="31" t="s">
        <v>131</v>
      </c>
    </row>
    <row r="440" spans="1:7" ht="30">
      <c r="A440" s="31" t="s">
        <v>1010</v>
      </c>
      <c r="B440" s="31" t="s">
        <v>551</v>
      </c>
      <c r="C440" s="31" t="s">
        <v>560</v>
      </c>
      <c r="D440" s="31" t="s">
        <v>131</v>
      </c>
      <c r="E440" s="31" t="s">
        <v>131</v>
      </c>
      <c r="F440" s="31" t="s">
        <v>560</v>
      </c>
      <c r="G440" s="31" t="s">
        <v>131</v>
      </c>
    </row>
    <row r="441" spans="1:7" ht="30">
      <c r="A441" s="31" t="s">
        <v>1011</v>
      </c>
      <c r="B441" s="31" t="s">
        <v>551</v>
      </c>
      <c r="C441" s="31" t="s">
        <v>561</v>
      </c>
      <c r="D441" s="31" t="s">
        <v>131</v>
      </c>
      <c r="E441" s="31" t="s">
        <v>131</v>
      </c>
      <c r="F441" s="31" t="s">
        <v>561</v>
      </c>
      <c r="G441" s="31" t="s">
        <v>131</v>
      </c>
    </row>
    <row r="442" spans="1:7" ht="30">
      <c r="A442" s="31" t="s">
        <v>1012</v>
      </c>
      <c r="B442" s="31" t="s">
        <v>551</v>
      </c>
      <c r="C442" s="31" t="s">
        <v>562</v>
      </c>
      <c r="D442" s="31" t="s">
        <v>131</v>
      </c>
      <c r="E442" s="31" t="s">
        <v>131</v>
      </c>
      <c r="F442" s="31" t="s">
        <v>562</v>
      </c>
      <c r="G442" s="31" t="s">
        <v>131</v>
      </c>
    </row>
    <row r="443" spans="1:7" ht="30">
      <c r="A443" s="31" t="s">
        <v>1013</v>
      </c>
      <c r="B443" s="31" t="s">
        <v>551</v>
      </c>
      <c r="C443" s="31" t="s">
        <v>563</v>
      </c>
      <c r="D443" s="31" t="s">
        <v>131</v>
      </c>
      <c r="E443" s="31" t="s">
        <v>131</v>
      </c>
      <c r="F443" s="31" t="s">
        <v>563</v>
      </c>
      <c r="G443" s="31" t="s">
        <v>131</v>
      </c>
    </row>
    <row r="444" spans="1:7" ht="30">
      <c r="A444" s="31" t="s">
        <v>1014</v>
      </c>
      <c r="B444" s="31" t="s">
        <v>551</v>
      </c>
      <c r="C444" s="31" t="s">
        <v>564</v>
      </c>
      <c r="D444" s="31" t="s">
        <v>131</v>
      </c>
      <c r="E444" s="31" t="s">
        <v>131</v>
      </c>
      <c r="F444" s="31" t="s">
        <v>564</v>
      </c>
      <c r="G444" s="31" t="s">
        <v>131</v>
      </c>
    </row>
    <row r="445" spans="1:7" ht="30">
      <c r="A445" s="31" t="s">
        <v>1015</v>
      </c>
      <c r="B445" s="31" t="s">
        <v>551</v>
      </c>
      <c r="C445" s="31" t="s">
        <v>565</v>
      </c>
      <c r="D445" s="31" t="s">
        <v>131</v>
      </c>
      <c r="E445" s="31" t="s">
        <v>131</v>
      </c>
      <c r="F445" s="31" t="s">
        <v>565</v>
      </c>
      <c r="G445" s="31"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C82"/>
  <sheetViews>
    <sheetView workbookViewId="0">
      <selection activeCell="C27" sqref="C27"/>
    </sheetView>
  </sheetViews>
  <sheetFormatPr baseColWidth="10" defaultRowHeight="15"/>
  <cols>
    <col min="1" max="1" width="32.5703125" bestFit="1" customWidth="1"/>
    <col min="2" max="2" width="47.85546875" customWidth="1"/>
    <col min="3" max="3" width="99.42578125" customWidth="1"/>
  </cols>
  <sheetData>
    <row r="1" spans="1:3" ht="15.75">
      <c r="A1" s="39" t="s">
        <v>1095</v>
      </c>
      <c r="B1" s="40" t="s">
        <v>1096</v>
      </c>
      <c r="C1" s="40" t="s">
        <v>1097</v>
      </c>
    </row>
    <row r="2" spans="1:3" hidden="1">
      <c r="A2" s="36" t="s">
        <v>1017</v>
      </c>
      <c r="B2" s="41"/>
      <c r="C2" s="41"/>
    </row>
    <row r="3" spans="1:3" ht="165" hidden="1">
      <c r="A3" s="36" t="s">
        <v>1018</v>
      </c>
      <c r="B3" s="41" t="s">
        <v>1186</v>
      </c>
      <c r="C3" s="41" t="s">
        <v>1185</v>
      </c>
    </row>
    <row r="4" spans="1:3" hidden="1">
      <c r="A4" s="36" t="s">
        <v>1080</v>
      </c>
      <c r="B4" s="41"/>
      <c r="C4" s="41"/>
    </row>
    <row r="5" spans="1:3" hidden="1">
      <c r="A5" s="36" t="s">
        <v>1079</v>
      </c>
      <c r="B5" s="41"/>
      <c r="C5" s="41"/>
    </row>
    <row r="6" spans="1:3" hidden="1">
      <c r="A6" s="36" t="s">
        <v>1081</v>
      </c>
      <c r="B6" s="41"/>
      <c r="C6" s="41"/>
    </row>
    <row r="7" spans="1:3" hidden="1">
      <c r="A7" s="36" t="s">
        <v>1082</v>
      </c>
      <c r="B7" s="41"/>
      <c r="C7" s="41"/>
    </row>
    <row r="8" spans="1:3" hidden="1">
      <c r="A8" s="36" t="s">
        <v>1019</v>
      </c>
      <c r="B8" s="41"/>
      <c r="C8" s="41"/>
    </row>
    <row r="9" spans="1:3" hidden="1">
      <c r="A9" s="36" t="s">
        <v>1020</v>
      </c>
      <c r="B9" s="41"/>
      <c r="C9" s="41"/>
    </row>
    <row r="10" spans="1:3" ht="90" hidden="1">
      <c r="A10" s="36" t="s">
        <v>1021</v>
      </c>
      <c r="B10" s="41" t="s">
        <v>1179</v>
      </c>
      <c r="C10" s="41" t="s">
        <v>1180</v>
      </c>
    </row>
    <row r="11" spans="1:3" ht="105" hidden="1">
      <c r="A11" s="36" t="s">
        <v>1022</v>
      </c>
      <c r="B11" s="41" t="s">
        <v>1181</v>
      </c>
      <c r="C11" s="41" t="s">
        <v>1182</v>
      </c>
    </row>
    <row r="12" spans="1:3" ht="120" hidden="1">
      <c r="A12" s="36" t="s">
        <v>1023</v>
      </c>
      <c r="B12" s="41" t="s">
        <v>1183</v>
      </c>
      <c r="C12" s="41" t="s">
        <v>1184</v>
      </c>
    </row>
    <row r="13" spans="1:3" ht="75" hidden="1">
      <c r="A13" s="36" t="s">
        <v>1024</v>
      </c>
      <c r="B13" s="41" t="s">
        <v>1177</v>
      </c>
      <c r="C13" s="41" t="s">
        <v>1178</v>
      </c>
    </row>
    <row r="14" spans="1:3" hidden="1">
      <c r="A14" s="36" t="s">
        <v>1025</v>
      </c>
      <c r="B14" s="41"/>
      <c r="C14" s="41"/>
    </row>
    <row r="15" spans="1:3" ht="165" hidden="1">
      <c r="A15" s="36" t="s">
        <v>1026</v>
      </c>
      <c r="B15" s="41" t="s">
        <v>1175</v>
      </c>
      <c r="C15" s="41" t="s">
        <v>1176</v>
      </c>
    </row>
    <row r="16" spans="1:3" hidden="1">
      <c r="A16" s="36" t="s">
        <v>1027</v>
      </c>
      <c r="B16" s="41"/>
      <c r="C16" s="41"/>
    </row>
    <row r="17" spans="1:3" ht="240" hidden="1">
      <c r="A17" s="36" t="s">
        <v>1172</v>
      </c>
      <c r="B17" s="41" t="s">
        <v>1173</v>
      </c>
      <c r="C17" s="41" t="s">
        <v>1174</v>
      </c>
    </row>
    <row r="18" spans="1:3" ht="180" hidden="1">
      <c r="A18" s="37" t="s">
        <v>1166</v>
      </c>
      <c r="B18" s="41" t="s">
        <v>1168</v>
      </c>
      <c r="C18" s="41" t="s">
        <v>1169</v>
      </c>
    </row>
    <row r="19" spans="1:3" ht="105" hidden="1">
      <c r="A19" s="37" t="s">
        <v>1167</v>
      </c>
      <c r="B19" s="41" t="s">
        <v>1171</v>
      </c>
      <c r="C19" s="41" t="s">
        <v>1170</v>
      </c>
    </row>
    <row r="20" spans="1:3" hidden="1">
      <c r="A20" s="36" t="s">
        <v>1028</v>
      </c>
      <c r="B20" s="41"/>
      <c r="C20" s="41"/>
    </row>
    <row r="21" spans="1:3" hidden="1">
      <c r="A21" s="36" t="s">
        <v>1029</v>
      </c>
      <c r="B21" s="41"/>
      <c r="C21" s="41"/>
    </row>
    <row r="22" spans="1:3" hidden="1">
      <c r="A22" s="36" t="s">
        <v>1030</v>
      </c>
      <c r="B22" s="41"/>
      <c r="C22" s="41"/>
    </row>
    <row r="23" spans="1:3" ht="90" hidden="1">
      <c r="A23" s="36" t="s">
        <v>1031</v>
      </c>
      <c r="B23" s="41" t="s">
        <v>1164</v>
      </c>
      <c r="C23" s="41" t="s">
        <v>1165</v>
      </c>
    </row>
    <row r="24" spans="1:3" ht="90" hidden="1">
      <c r="A24" s="36" t="s">
        <v>1032</v>
      </c>
      <c r="B24" s="41" t="s">
        <v>1162</v>
      </c>
      <c r="C24" s="41" t="s">
        <v>1163</v>
      </c>
    </row>
    <row r="25" spans="1:3" ht="105" hidden="1">
      <c r="A25" s="36" t="s">
        <v>1033</v>
      </c>
      <c r="B25" s="41" t="s">
        <v>1158</v>
      </c>
      <c r="C25" s="41" t="s">
        <v>1159</v>
      </c>
    </row>
    <row r="26" spans="1:3" ht="75" hidden="1">
      <c r="A26" s="36" t="s">
        <v>1034</v>
      </c>
      <c r="B26" s="41" t="s">
        <v>1160</v>
      </c>
      <c r="C26" s="41" t="s">
        <v>1161</v>
      </c>
    </row>
    <row r="27" spans="1:3" ht="105">
      <c r="A27" s="36" t="s">
        <v>1035</v>
      </c>
      <c r="B27" s="41" t="s">
        <v>1157</v>
      </c>
      <c r="C27" s="41" t="s">
        <v>1156</v>
      </c>
    </row>
    <row r="28" spans="1:3" hidden="1">
      <c r="A28" s="36" t="s">
        <v>1083</v>
      </c>
      <c r="B28" s="41"/>
      <c r="C28" s="41"/>
    </row>
    <row r="29" spans="1:3" hidden="1">
      <c r="A29" s="36" t="s">
        <v>1084</v>
      </c>
      <c r="B29" s="41"/>
      <c r="C29" s="41"/>
    </row>
    <row r="30" spans="1:3" hidden="1">
      <c r="A30" s="36" t="s">
        <v>1085</v>
      </c>
      <c r="B30" s="41"/>
      <c r="C30" s="41"/>
    </row>
    <row r="31" spans="1:3" hidden="1">
      <c r="A31" s="36" t="s">
        <v>1086</v>
      </c>
      <c r="B31" s="41"/>
      <c r="C31" s="41"/>
    </row>
    <row r="32" spans="1:3" ht="105" hidden="1">
      <c r="A32" s="36" t="s">
        <v>1036</v>
      </c>
      <c r="B32" s="41" t="s">
        <v>1155</v>
      </c>
      <c r="C32" s="41" t="s">
        <v>1154</v>
      </c>
    </row>
    <row r="33" spans="1:3" ht="90" hidden="1">
      <c r="A33" s="36" t="s">
        <v>1037</v>
      </c>
      <c r="B33" s="41" t="s">
        <v>1150</v>
      </c>
      <c r="C33" s="41" t="s">
        <v>1151</v>
      </c>
    </row>
    <row r="34" spans="1:3" ht="105" hidden="1">
      <c r="A34" s="36" t="s">
        <v>1038</v>
      </c>
      <c r="B34" s="41" t="s">
        <v>1153</v>
      </c>
      <c r="C34" s="41" t="s">
        <v>1152</v>
      </c>
    </row>
    <row r="35" spans="1:3" hidden="1">
      <c r="A35" s="36" t="s">
        <v>1087</v>
      </c>
      <c r="B35" s="41"/>
      <c r="C35" s="41"/>
    </row>
    <row r="36" spans="1:3" hidden="1">
      <c r="A36" s="36" t="s">
        <v>1088</v>
      </c>
      <c r="B36" s="41"/>
      <c r="C36" s="41"/>
    </row>
    <row r="37" spans="1:3" hidden="1">
      <c r="A37" s="36" t="s">
        <v>1089</v>
      </c>
      <c r="B37" s="41"/>
      <c r="C37" s="41"/>
    </row>
    <row r="38" spans="1:3" ht="135" hidden="1">
      <c r="A38" s="37" t="s">
        <v>1039</v>
      </c>
      <c r="B38" s="41" t="s">
        <v>1148</v>
      </c>
      <c r="C38" s="41" t="s">
        <v>1149</v>
      </c>
    </row>
    <row r="39" spans="1:3" hidden="1">
      <c r="A39" s="36" t="s">
        <v>1040</v>
      </c>
      <c r="B39" s="41"/>
      <c r="C39" s="41"/>
    </row>
    <row r="40" spans="1:3" hidden="1">
      <c r="A40" s="36" t="s">
        <v>1090</v>
      </c>
      <c r="B40" s="41"/>
      <c r="C40" s="41"/>
    </row>
    <row r="41" spans="1:3" hidden="1">
      <c r="A41" s="36" t="s">
        <v>1091</v>
      </c>
      <c r="B41" s="41"/>
      <c r="C41" s="41"/>
    </row>
    <row r="42" spans="1:3" ht="30" hidden="1">
      <c r="A42" s="37" t="s">
        <v>1092</v>
      </c>
      <c r="B42" s="41"/>
      <c r="C42" s="41"/>
    </row>
    <row r="43" spans="1:3" ht="30" hidden="1">
      <c r="A43" s="37" t="s">
        <v>1093</v>
      </c>
      <c r="B43" s="41"/>
      <c r="C43" s="41"/>
    </row>
    <row r="44" spans="1:3" ht="165" hidden="1">
      <c r="A44" s="36" t="s">
        <v>1041</v>
      </c>
      <c r="B44" s="41" t="s">
        <v>1147</v>
      </c>
      <c r="C44" s="41" t="s">
        <v>1146</v>
      </c>
    </row>
    <row r="45" spans="1:3" ht="105" hidden="1">
      <c r="A45" s="36" t="s">
        <v>1042</v>
      </c>
      <c r="B45" s="41" t="s">
        <v>1144</v>
      </c>
      <c r="C45" s="41" t="s">
        <v>1145</v>
      </c>
    </row>
    <row r="46" spans="1:3" ht="135" hidden="1">
      <c r="A46" s="36" t="s">
        <v>1043</v>
      </c>
      <c r="B46" s="41" t="s">
        <v>1143</v>
      </c>
      <c r="C46" s="41" t="s">
        <v>1142</v>
      </c>
    </row>
    <row r="47" spans="1:3" ht="225" hidden="1">
      <c r="A47" s="37" t="s">
        <v>1044</v>
      </c>
      <c r="B47" s="41" t="s">
        <v>1140</v>
      </c>
      <c r="C47" s="41" t="s">
        <v>1141</v>
      </c>
    </row>
    <row r="48" spans="1:3" ht="225" hidden="1">
      <c r="A48" s="36" t="s">
        <v>1045</v>
      </c>
      <c r="B48" s="41" t="s">
        <v>1136</v>
      </c>
      <c r="C48" s="41" t="s">
        <v>1137</v>
      </c>
    </row>
    <row r="49" spans="1:3" ht="135" hidden="1">
      <c r="A49" s="36" t="s">
        <v>1046</v>
      </c>
      <c r="B49" s="41" t="s">
        <v>1138</v>
      </c>
      <c r="C49" s="41" t="s">
        <v>1139</v>
      </c>
    </row>
    <row r="50" spans="1:3" ht="120" hidden="1">
      <c r="A50" s="36" t="s">
        <v>1047</v>
      </c>
      <c r="B50" s="41" t="s">
        <v>1135</v>
      </c>
      <c r="C50" s="41" t="s">
        <v>1134</v>
      </c>
    </row>
    <row r="51" spans="1:3" hidden="1">
      <c r="A51" s="36" t="s">
        <v>1187</v>
      </c>
      <c r="B51" s="41"/>
      <c r="C51" s="41"/>
    </row>
    <row r="52" spans="1:3" ht="270" hidden="1">
      <c r="A52" s="36" t="s">
        <v>1048</v>
      </c>
      <c r="B52" s="41" t="s">
        <v>1132</v>
      </c>
      <c r="C52" s="41" t="s">
        <v>1133</v>
      </c>
    </row>
    <row r="53" spans="1:3" hidden="1">
      <c r="A53" s="36" t="s">
        <v>1049</v>
      </c>
      <c r="B53" s="41"/>
      <c r="C53" s="41"/>
    </row>
    <row r="54" spans="1:3" hidden="1">
      <c r="A54" s="36" t="s">
        <v>1050</v>
      </c>
      <c r="B54" s="41"/>
      <c r="C54" s="41"/>
    </row>
    <row r="55" spans="1:3" hidden="1">
      <c r="A55" s="36" t="s">
        <v>1051</v>
      </c>
      <c r="B55" s="41"/>
      <c r="C55" s="41"/>
    </row>
    <row r="56" spans="1:3" ht="135" hidden="1">
      <c r="A56" s="36" t="s">
        <v>1052</v>
      </c>
      <c r="B56" s="41" t="s">
        <v>1131</v>
      </c>
      <c r="C56" s="41" t="s">
        <v>1130</v>
      </c>
    </row>
    <row r="57" spans="1:3" ht="120" hidden="1">
      <c r="A57" s="36" t="s">
        <v>1053</v>
      </c>
      <c r="B57" s="41" t="s">
        <v>1129</v>
      </c>
      <c r="C57" s="41" t="s">
        <v>1128</v>
      </c>
    </row>
    <row r="58" spans="1:3" ht="120" hidden="1">
      <c r="A58" s="36" t="s">
        <v>1054</v>
      </c>
      <c r="B58" s="41" t="s">
        <v>1127</v>
      </c>
      <c r="C58" s="41" t="s">
        <v>1126</v>
      </c>
    </row>
    <row r="59" spans="1:3" ht="135" hidden="1">
      <c r="A59" s="36" t="s">
        <v>1055</v>
      </c>
      <c r="B59" s="41" t="s">
        <v>1125</v>
      </c>
      <c r="C59" s="41" t="s">
        <v>1124</v>
      </c>
    </row>
    <row r="60" spans="1:3" ht="60" hidden="1">
      <c r="A60" s="36" t="s">
        <v>1056</v>
      </c>
      <c r="B60" s="41" t="s">
        <v>1123</v>
      </c>
      <c r="C60" s="41" t="s">
        <v>1122</v>
      </c>
    </row>
    <row r="61" spans="1:3" ht="150" hidden="1">
      <c r="A61" s="36" t="s">
        <v>1057</v>
      </c>
      <c r="B61" s="41" t="s">
        <v>1120</v>
      </c>
      <c r="C61" s="41" t="s">
        <v>1121</v>
      </c>
    </row>
    <row r="62" spans="1:3" ht="165" hidden="1">
      <c r="A62" s="36" t="s">
        <v>1058</v>
      </c>
      <c r="B62" s="41" t="s">
        <v>1116</v>
      </c>
      <c r="C62" s="41" t="s">
        <v>1117</v>
      </c>
    </row>
    <row r="63" spans="1:3" ht="90" hidden="1">
      <c r="A63" s="36" t="s">
        <v>1059</v>
      </c>
      <c r="B63" s="41" t="s">
        <v>1119</v>
      </c>
      <c r="C63" s="41" t="s">
        <v>1118</v>
      </c>
    </row>
    <row r="64" spans="1:3" hidden="1">
      <c r="A64" s="36" t="s">
        <v>1094</v>
      </c>
      <c r="B64" s="41"/>
      <c r="C64" s="41"/>
    </row>
    <row r="65" spans="1:3" ht="105" hidden="1">
      <c r="A65" s="36" t="s">
        <v>1060</v>
      </c>
      <c r="B65" s="41" t="s">
        <v>1114</v>
      </c>
      <c r="C65" s="41" t="s">
        <v>1115</v>
      </c>
    </row>
    <row r="66" spans="1:3" ht="150" hidden="1">
      <c r="A66" s="36" t="s">
        <v>1016</v>
      </c>
      <c r="B66" s="42" t="s">
        <v>1112</v>
      </c>
      <c r="C66" s="41" t="s">
        <v>1113</v>
      </c>
    </row>
    <row r="67" spans="1:3" hidden="1">
      <c r="A67" s="36" t="s">
        <v>1061</v>
      </c>
      <c r="B67" s="41"/>
      <c r="C67" s="41"/>
    </row>
    <row r="68" spans="1:3" hidden="1">
      <c r="A68" s="36" t="s">
        <v>1062</v>
      </c>
      <c r="B68" s="41"/>
      <c r="C68" s="41"/>
    </row>
    <row r="69" spans="1:3" hidden="1">
      <c r="A69" s="36" t="s">
        <v>1063</v>
      </c>
      <c r="B69" s="41"/>
      <c r="C69" s="41"/>
    </row>
    <row r="70" spans="1:3" hidden="1">
      <c r="A70" s="36" t="s">
        <v>1064</v>
      </c>
      <c r="B70" s="41"/>
      <c r="C70" s="41"/>
    </row>
    <row r="71" spans="1:3" ht="180" hidden="1">
      <c r="A71" s="36" t="s">
        <v>1065</v>
      </c>
      <c r="B71" s="41" t="s">
        <v>1106</v>
      </c>
      <c r="C71" s="41" t="s">
        <v>1107</v>
      </c>
    </row>
    <row r="72" spans="1:3" ht="180" hidden="1">
      <c r="A72" s="36" t="s">
        <v>1066</v>
      </c>
      <c r="B72" s="41" t="s">
        <v>1108</v>
      </c>
      <c r="C72" s="41" t="s">
        <v>1109</v>
      </c>
    </row>
    <row r="73" spans="1:3" ht="210" hidden="1">
      <c r="A73" s="36" t="s">
        <v>1067</v>
      </c>
      <c r="B73" s="41" t="s">
        <v>1110</v>
      </c>
      <c r="C73" s="41" t="s">
        <v>1111</v>
      </c>
    </row>
    <row r="74" spans="1:3" hidden="1">
      <c r="A74" s="36" t="s">
        <v>1068</v>
      </c>
      <c r="B74" s="41"/>
      <c r="C74" s="41"/>
    </row>
    <row r="75" spans="1:3" hidden="1">
      <c r="A75" s="36" t="s">
        <v>1069</v>
      </c>
      <c r="B75" s="41"/>
      <c r="C75" s="41"/>
    </row>
    <row r="76" spans="1:3" ht="240" hidden="1">
      <c r="A76" s="36" t="s">
        <v>1070</v>
      </c>
      <c r="B76" s="41" t="s">
        <v>1102</v>
      </c>
      <c r="C76" s="41" t="s">
        <v>1103</v>
      </c>
    </row>
    <row r="77" spans="1:3" ht="225" hidden="1">
      <c r="A77" s="36" t="s">
        <v>1071</v>
      </c>
      <c r="B77" s="41" t="s">
        <v>1105</v>
      </c>
      <c r="C77" s="41" t="s">
        <v>1104</v>
      </c>
    </row>
    <row r="78" spans="1:3" hidden="1">
      <c r="A78" s="36" t="s">
        <v>1072</v>
      </c>
      <c r="B78" s="41"/>
      <c r="C78" s="41"/>
    </row>
    <row r="79" spans="1:3" hidden="1">
      <c r="A79" s="36" t="s">
        <v>1073</v>
      </c>
      <c r="B79" s="41"/>
      <c r="C79" s="41"/>
    </row>
    <row r="80" spans="1:3" hidden="1">
      <c r="A80" s="36" t="s">
        <v>1074</v>
      </c>
      <c r="B80" s="41"/>
      <c r="C80" s="41"/>
    </row>
    <row r="81" spans="1:3" ht="105" hidden="1">
      <c r="A81" s="36" t="s">
        <v>1075</v>
      </c>
      <c r="B81" s="42" t="s">
        <v>1100</v>
      </c>
      <c r="C81" s="41" t="s">
        <v>1101</v>
      </c>
    </row>
    <row r="82" spans="1:3" ht="90" hidden="1">
      <c r="A82" s="38" t="s">
        <v>1076</v>
      </c>
      <c r="B82" s="41" t="s">
        <v>1098</v>
      </c>
      <c r="C82" s="41" t="s">
        <v>1099</v>
      </c>
    </row>
  </sheetData>
  <sheetProtection formatCells="0" formatColumns="0" formatRows="0" insertColumns="0" insertRows="0" insertHyperlinks="0" deleteColumns="0" deleteRows="0" sort="0" autoFilter="0" pivotTables="0"/>
  <autoFilter ref="A1:C82">
    <filterColumn colId="0">
      <filters>
        <filter val="Conductor opertativo 41"/>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showGridLines="0" zoomScale="80" zoomScaleNormal="80" workbookViewId="0">
      <selection activeCell="B1" sqref="B1"/>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5" t="s">
        <v>1278</v>
      </c>
      <c r="D2" s="46"/>
      <c r="E2" s="46"/>
      <c r="F2" s="46"/>
      <c r="G2" s="47"/>
      <c r="K2" s="9"/>
      <c r="L2" s="9"/>
      <c r="M2" s="9"/>
      <c r="V2" s="9"/>
      <c r="AB2" s="10"/>
      <c r="AC2" s="6"/>
      <c r="AD2" s="6"/>
    </row>
    <row r="3" spans="1:30" s="8" customFormat="1" ht="15" customHeight="1">
      <c r="A3" s="5"/>
      <c r="B3" s="6"/>
      <c r="C3" s="125" t="s">
        <v>1305</v>
      </c>
      <c r="D3" s="126"/>
      <c r="E3" s="126"/>
      <c r="F3" s="126"/>
      <c r="G3" s="127"/>
      <c r="K3" s="9"/>
      <c r="L3" s="9"/>
      <c r="M3" s="9"/>
      <c r="V3" s="9"/>
      <c r="AB3" s="10"/>
      <c r="AC3" s="6"/>
      <c r="AD3" s="6"/>
    </row>
    <row r="4" spans="1:30" s="8" customFormat="1" ht="15" customHeight="1" thickBot="1">
      <c r="A4" s="5"/>
      <c r="B4" s="6"/>
      <c r="C4" s="128" t="s">
        <v>1306</v>
      </c>
      <c r="D4" s="129"/>
      <c r="E4" s="129"/>
      <c r="F4" s="129"/>
      <c r="G4" s="130"/>
      <c r="K4" s="9"/>
      <c r="L4" s="9"/>
      <c r="M4" s="9"/>
      <c r="V4" s="9"/>
      <c r="AB4" s="10"/>
      <c r="AC4" s="6"/>
      <c r="AD4" s="6"/>
    </row>
    <row r="5" spans="1:30" s="8" customFormat="1" ht="11.25" customHeight="1">
      <c r="A5" s="5"/>
      <c r="B5" s="6"/>
      <c r="C5" s="11" t="s">
        <v>1197</v>
      </c>
      <c r="E5" s="172"/>
      <c r="F5" s="172"/>
      <c r="G5" s="172"/>
      <c r="H5" s="7"/>
      <c r="I5" s="7"/>
      <c r="K5" s="9"/>
      <c r="L5" s="9"/>
      <c r="M5" s="9"/>
      <c r="V5" s="9"/>
      <c r="AB5" s="10"/>
      <c r="AC5" s="6"/>
      <c r="AD5" s="6"/>
    </row>
    <row r="6" spans="1:30" s="8" customFormat="1" ht="11.25" customHeight="1">
      <c r="A6" s="5"/>
      <c r="B6" s="6"/>
      <c r="C6" s="11"/>
      <c r="E6" s="54"/>
      <c r="F6" s="54"/>
      <c r="G6" s="54"/>
      <c r="H6" s="7"/>
      <c r="I6" s="7"/>
      <c r="K6" s="9"/>
      <c r="L6" s="9"/>
      <c r="M6" s="9"/>
      <c r="V6" s="9"/>
      <c r="AB6" s="10"/>
      <c r="AC6" s="6"/>
      <c r="AD6" s="6"/>
    </row>
    <row r="7" spans="1:30" s="8" customFormat="1" ht="11.25" customHeight="1" thickBot="1">
      <c r="A7" s="5"/>
      <c r="B7" s="6"/>
      <c r="C7" s="11"/>
      <c r="E7" s="54"/>
      <c r="F7" s="54"/>
      <c r="G7" s="54"/>
      <c r="H7" s="7"/>
      <c r="I7" s="7"/>
      <c r="K7" s="9"/>
      <c r="L7" s="9"/>
      <c r="M7" s="9"/>
      <c r="V7" s="9"/>
      <c r="AB7" s="10"/>
      <c r="AC7" s="6"/>
      <c r="AD7" s="6"/>
    </row>
    <row r="8" spans="1:30" ht="17.25" customHeight="1" thickBot="1">
      <c r="A8" s="158" t="s">
        <v>11</v>
      </c>
      <c r="B8" s="161" t="s">
        <v>12</v>
      </c>
      <c r="C8" s="173" t="s">
        <v>0</v>
      </c>
      <c r="D8" s="173"/>
      <c r="E8" s="173"/>
      <c r="F8" s="173"/>
      <c r="G8" s="140" t="s">
        <v>1</v>
      </c>
      <c r="H8" s="141"/>
      <c r="I8" s="142"/>
      <c r="J8" s="174" t="s">
        <v>2</v>
      </c>
      <c r="K8" s="171" t="s">
        <v>3</v>
      </c>
      <c r="L8" s="171"/>
      <c r="M8" s="171"/>
      <c r="N8" s="171" t="s">
        <v>4</v>
      </c>
      <c r="O8" s="171"/>
      <c r="P8" s="171"/>
      <c r="Q8" s="171"/>
      <c r="R8" s="171"/>
      <c r="S8" s="171"/>
      <c r="T8" s="171"/>
      <c r="U8" s="171" t="s">
        <v>5</v>
      </c>
      <c r="V8" s="171" t="s">
        <v>6</v>
      </c>
      <c r="W8" s="175"/>
      <c r="X8" s="170" t="s">
        <v>7</v>
      </c>
      <c r="Y8" s="170"/>
      <c r="Z8" s="170"/>
      <c r="AA8" s="170"/>
      <c r="AB8" s="170"/>
      <c r="AC8" s="170"/>
      <c r="AD8" s="170"/>
    </row>
    <row r="9" spans="1:30" ht="15.75" customHeight="1" thickBot="1">
      <c r="A9" s="159"/>
      <c r="B9" s="162"/>
      <c r="C9" s="173"/>
      <c r="D9" s="173"/>
      <c r="E9" s="173"/>
      <c r="F9" s="173"/>
      <c r="G9" s="143"/>
      <c r="H9" s="144"/>
      <c r="I9" s="145"/>
      <c r="J9" s="174"/>
      <c r="K9" s="171"/>
      <c r="L9" s="171"/>
      <c r="M9" s="171"/>
      <c r="N9" s="171"/>
      <c r="O9" s="171"/>
      <c r="P9" s="171"/>
      <c r="Q9" s="171"/>
      <c r="R9" s="171"/>
      <c r="S9" s="171"/>
      <c r="T9" s="171"/>
      <c r="U9" s="175"/>
      <c r="V9" s="175"/>
      <c r="W9" s="175"/>
      <c r="X9" s="170"/>
      <c r="Y9" s="170"/>
      <c r="Z9" s="170"/>
      <c r="AA9" s="170"/>
      <c r="AB9" s="170"/>
      <c r="AC9" s="170"/>
      <c r="AD9" s="170"/>
    </row>
    <row r="10" spans="1:30" ht="39" thickBot="1">
      <c r="A10" s="160"/>
      <c r="B10" s="163"/>
      <c r="C10" s="55" t="s">
        <v>13</v>
      </c>
      <c r="D10" s="55" t="s">
        <v>14</v>
      </c>
      <c r="E10" s="55" t="s">
        <v>1077</v>
      </c>
      <c r="F10" s="55" t="s">
        <v>15</v>
      </c>
      <c r="G10" s="55" t="s">
        <v>16</v>
      </c>
      <c r="H10" s="176" t="s">
        <v>17</v>
      </c>
      <c r="I10" s="177"/>
      <c r="J10" s="174"/>
      <c r="K10" s="55" t="s">
        <v>18</v>
      </c>
      <c r="L10" s="55" t="s">
        <v>19</v>
      </c>
      <c r="M10" s="55" t="s">
        <v>20</v>
      </c>
      <c r="N10" s="55" t="s">
        <v>21</v>
      </c>
      <c r="O10" s="55" t="s">
        <v>22</v>
      </c>
      <c r="P10" s="55" t="s">
        <v>37</v>
      </c>
      <c r="Q10" s="55" t="s">
        <v>36</v>
      </c>
      <c r="R10" s="55" t="s">
        <v>23</v>
      </c>
      <c r="S10" s="55" t="s">
        <v>38</v>
      </c>
      <c r="T10" s="55" t="s">
        <v>24</v>
      </c>
      <c r="U10" s="55" t="s">
        <v>25</v>
      </c>
      <c r="V10" s="55" t="s">
        <v>39</v>
      </c>
      <c r="W10" s="55" t="s">
        <v>26</v>
      </c>
      <c r="X10" s="55" t="s">
        <v>8</v>
      </c>
      <c r="Y10" s="55" t="s">
        <v>9</v>
      </c>
      <c r="Z10" s="55" t="s">
        <v>10</v>
      </c>
      <c r="AA10" s="55" t="s">
        <v>31</v>
      </c>
      <c r="AB10" s="55" t="s">
        <v>27</v>
      </c>
      <c r="AC10" s="55" t="s">
        <v>28</v>
      </c>
      <c r="AD10" s="55" t="s">
        <v>29</v>
      </c>
    </row>
    <row r="11" spans="1:30" ht="51" customHeight="1">
      <c r="A11" s="108" t="s">
        <v>1307</v>
      </c>
      <c r="B11" s="108" t="s">
        <v>1282</v>
      </c>
      <c r="C11" s="123" t="e">
        <f>VLOOKUP(E11,#REF!,2,0)</f>
        <v>#REF!</v>
      </c>
      <c r="D11" s="167" t="e">
        <f>VLOOKUP(E11,#REF!,3,0)</f>
        <v>#REF!</v>
      </c>
      <c r="E11" s="169" t="s">
        <v>1045</v>
      </c>
      <c r="F11" s="169" t="s">
        <v>1222</v>
      </c>
      <c r="G11" s="58" t="str">
        <f>VLOOKUP(H11,PELIGROS!A$1:G$445,2,0)</f>
        <v>Bacteria</v>
      </c>
      <c r="H11" s="72" t="s">
        <v>108</v>
      </c>
      <c r="I11" s="72" t="s">
        <v>1252</v>
      </c>
      <c r="J11" s="58" t="str">
        <f>VLOOKUP(H11,PELIGROS!A$2:G$445,3,0)</f>
        <v>Infecciones producidas por Bacterianas</v>
      </c>
      <c r="K11" s="58"/>
      <c r="L11" s="58" t="str">
        <f>VLOOKUP(H11,PELIGROS!A$2:G$445,4,0)</f>
        <v>Inspecciones planeadas e inspecciones no planeadas, procedimientos de programas de seguridad y salud en el trabajo</v>
      </c>
      <c r="M11" s="58" t="str">
        <f>VLOOKUP(H11,PELIGROS!A$2:G$445,5,0)</f>
        <v>Programa de vacunación, bota pantalon, overol, guantes, tapabocas, mascarillas con filtos</v>
      </c>
      <c r="N11" s="58">
        <v>2</v>
      </c>
      <c r="O11" s="73">
        <v>3</v>
      </c>
      <c r="P11" s="73">
        <v>10</v>
      </c>
      <c r="Q11" s="73">
        <f>N11*O11</f>
        <v>6</v>
      </c>
      <c r="R11" s="73">
        <f>P11*Q11</f>
        <v>60</v>
      </c>
      <c r="S11" s="74" t="str">
        <f>IF(Q11=40,"MA-40",IF(Q11=30,"MA-30",IF(Q11=20,"A-20",IF(Q11=10,"A-10",IF(Q11=24,"MA-24",IF(Q11=18,"A-18",IF(Q11=12,"A-12",IF(Q11=6,"M-6",IF(Q11=8,"M-8",IF(Q11=6,"M-6",IF(Q11=4,"B-4",IF(Q11=2,"B-2",))))))))))))</f>
        <v>M-6</v>
      </c>
      <c r="T11" s="75" t="str">
        <f t="shared" ref="T11:T27" si="0">IF(R11&lt;=20,"IV",IF(R11&lt;=120,"III",IF(R11&lt;=500,"II",IF(R11&lt;=4000,"I"))))</f>
        <v>III</v>
      </c>
      <c r="U11" s="76" t="str">
        <f>IF(T11=0,"",IF(T11="IV","Aceptable",IF(T11="III","Mejorable",IF(T11="II","No Aceptable o Aceptable Con Control Especifico",IF(T11="I","No Aceptable","")))))</f>
        <v>Mejorable</v>
      </c>
      <c r="V11" s="123">
        <v>3</v>
      </c>
      <c r="W11" s="58" t="str">
        <f>VLOOKUP(H11,PELIGROS!A$2:G$445,6,0)</f>
        <v xml:space="preserve">Enfermedades Infectocontagiosas
</v>
      </c>
      <c r="X11" s="63"/>
      <c r="Y11" s="63"/>
      <c r="Z11" s="63"/>
      <c r="AA11" s="77"/>
      <c r="AB11" s="77" t="str">
        <f>VLOOKUP(H11,PELIGROS!A$2:G$445,7,0)</f>
        <v xml:space="preserve">Riesgo Biológico, Autocuidado y/o Uso y manejo adecuado de E.P.P.
</v>
      </c>
      <c r="AC11" s="123" t="s">
        <v>1200</v>
      </c>
      <c r="AD11" s="123" t="s">
        <v>1201</v>
      </c>
    </row>
    <row r="12" spans="1:30" ht="51">
      <c r="A12" s="109"/>
      <c r="B12" s="109"/>
      <c r="C12" s="118"/>
      <c r="D12" s="168"/>
      <c r="E12" s="139"/>
      <c r="F12" s="139"/>
      <c r="G12" s="58" t="str">
        <f>VLOOKUP(H12,PELIGROS!A$1:G$445,2,0)</f>
        <v>Virus</v>
      </c>
      <c r="H12" s="72" t="s">
        <v>120</v>
      </c>
      <c r="I12" s="72" t="s">
        <v>1252</v>
      </c>
      <c r="J12" s="58" t="str">
        <f>VLOOKUP(H12,PELIGROS!A$2:G$445,3,0)</f>
        <v>Infecciones Virales</v>
      </c>
      <c r="K12" s="65"/>
      <c r="L12" s="58" t="str">
        <f>VLOOKUP(H12,PELIGROS!A$2:G$445,4,0)</f>
        <v>Inspecciones planeadas e inspecciones no planeadas, procedimientos de programas de seguridad y salud en el trabajo</v>
      </c>
      <c r="M12" s="58" t="str">
        <f>VLOOKUP(H12,PELIGROS!A$2:G$445,5,0)</f>
        <v>Programa de vacunación, bota pantalon, overol, guantes, tapabocas, mascarillas con filtos</v>
      </c>
      <c r="N12" s="65">
        <v>2</v>
      </c>
      <c r="O12" s="78">
        <v>3</v>
      </c>
      <c r="P12" s="78">
        <v>10</v>
      </c>
      <c r="Q12" s="73">
        <f t="shared" ref="Q12:Q27" si="1">N12*O12</f>
        <v>6</v>
      </c>
      <c r="R12" s="73">
        <f t="shared" ref="R12:R27" si="2">P12*Q12</f>
        <v>60</v>
      </c>
      <c r="S12" s="79" t="str">
        <f t="shared" ref="S12:S27" si="3">IF(Q12=40,"MA-40",IF(Q12=30,"MA-30",IF(Q12=20,"A-20",IF(Q12=10,"A-10",IF(Q12=24,"MA-24",IF(Q12=18,"A-18",IF(Q12=12,"A-12",IF(Q12=6,"M-6",IF(Q12=8,"M-8",IF(Q12=6,"M-6",IF(Q12=4,"B-4",IF(Q12=2,"B-2",))))))))))))</f>
        <v>M-6</v>
      </c>
      <c r="T12" s="80" t="str">
        <f t="shared" si="0"/>
        <v>III</v>
      </c>
      <c r="U12" s="81" t="str">
        <f t="shared" ref="U12:U27" si="4">IF(T12=0,"",IF(T12="IV","Aceptable",IF(T12="III","Mejorable",IF(T12="II","No Aceptable o Aceptable Con Control Especifico",IF(T12="I","No Aceptable","")))))</f>
        <v>Mejorable</v>
      </c>
      <c r="V12" s="118"/>
      <c r="W12" s="58" t="str">
        <f>VLOOKUP(H12,PELIGROS!A$2:G$445,6,0)</f>
        <v xml:space="preserve">Enfermedades Infectocontagiosas
</v>
      </c>
      <c r="X12" s="70"/>
      <c r="Y12" s="70"/>
      <c r="Z12" s="70"/>
      <c r="AA12" s="82"/>
      <c r="AB12" s="77" t="str">
        <f>VLOOKUP(H12,PELIGROS!A$2:G$445,7,0)</f>
        <v xml:space="preserve">Riesgo Biológico, Autocuidado y/o Uso y manejo adecuado de E.P.P.
</v>
      </c>
      <c r="AC12" s="119"/>
      <c r="AD12" s="118"/>
    </row>
    <row r="13" spans="1:30" ht="51">
      <c r="A13" s="109"/>
      <c r="B13" s="109"/>
      <c r="C13" s="118"/>
      <c r="D13" s="168"/>
      <c r="E13" s="139"/>
      <c r="F13" s="139"/>
      <c r="G13" s="58" t="str">
        <f>VLOOKUP(H13,PELIGROS!A$1:G$445,2,0)</f>
        <v>INFRAROJA, ULTRAVIOLETA, VISIBLE, RADIOFRECUENCIA, MICROONDAS, LASER</v>
      </c>
      <c r="H13" s="72" t="s">
        <v>67</v>
      </c>
      <c r="I13" s="72" t="s">
        <v>1254</v>
      </c>
      <c r="J13" s="58" t="str">
        <f>VLOOKUP(H13,PELIGROS!A$2:G$445,3,0)</f>
        <v>CÁNCER, LESIONES DÉRMICAS Y OCULARES</v>
      </c>
      <c r="K13" s="65"/>
      <c r="L13" s="58" t="str">
        <f>VLOOKUP(H13,PELIGROS!A$2:G$445,4,0)</f>
        <v>Inspecciones planeadas e inspecciones no planeadas, procedimientos de programas de seguridad y salud en el trabajo</v>
      </c>
      <c r="M13" s="58" t="str">
        <f>VLOOKUP(H13,PELIGROS!A$2:G$445,5,0)</f>
        <v>PROGRAMA BLOQUEADOR SOLAR</v>
      </c>
      <c r="N13" s="65">
        <v>2</v>
      </c>
      <c r="O13" s="78">
        <v>2</v>
      </c>
      <c r="P13" s="78">
        <v>10</v>
      </c>
      <c r="Q13" s="73">
        <f t="shared" si="1"/>
        <v>4</v>
      </c>
      <c r="R13" s="73">
        <f t="shared" si="2"/>
        <v>40</v>
      </c>
      <c r="S13" s="79" t="str">
        <f t="shared" si="3"/>
        <v>B-4</v>
      </c>
      <c r="T13" s="80" t="str">
        <f t="shared" si="0"/>
        <v>III</v>
      </c>
      <c r="U13" s="81" t="str">
        <f t="shared" si="4"/>
        <v>Mejorable</v>
      </c>
      <c r="V13" s="118"/>
      <c r="W13" s="58" t="str">
        <f>VLOOKUP(H13,PELIGROS!A$2:G$445,6,0)</f>
        <v>CÁNCER</v>
      </c>
      <c r="X13" s="70"/>
      <c r="Y13" s="70"/>
      <c r="Z13" s="70"/>
      <c r="AA13" s="82"/>
      <c r="AB13" s="77" t="str">
        <f>VLOOKUP(H13,PELIGROS!A$2:G$445,7,0)</f>
        <v>N/A</v>
      </c>
      <c r="AC13" s="70" t="s">
        <v>1202</v>
      </c>
      <c r="AD13" s="118"/>
    </row>
    <row r="14" spans="1:30" ht="62.25" customHeight="1">
      <c r="A14" s="109"/>
      <c r="B14" s="109"/>
      <c r="C14" s="118"/>
      <c r="D14" s="168"/>
      <c r="E14" s="139"/>
      <c r="F14" s="139"/>
      <c r="G14" s="58" t="str">
        <f>VLOOKUP(H14,PELIGROS!A$1:G$445,2,0)</f>
        <v>GASES Y VAPORES</v>
      </c>
      <c r="H14" s="72" t="s">
        <v>250</v>
      </c>
      <c r="I14" s="72" t="s">
        <v>1255</v>
      </c>
      <c r="J14" s="58" t="str">
        <f>VLOOKUP(H14,PELIGROS!A$2:G$445,3,0)</f>
        <v xml:space="preserve"> LESIONES EN LA PIEL, IRRITACIÓN EN VÍAS  RESPIRATORIAS, MUERTE</v>
      </c>
      <c r="K14" s="65"/>
      <c r="L14" s="58" t="str">
        <f>VLOOKUP(H14,PELIGROS!A$2:G$445,4,0)</f>
        <v>Inspecciones planeadas e inspecciones no planeadas, procedimientos de programas de seguridad y salud en el trabajo</v>
      </c>
      <c r="M14" s="58" t="str">
        <f>VLOOKUP(H14,PELIGROS!A$2:G$445,5,0)</f>
        <v>EPP TAPABOCAS, CARETAS CON FILTROS</v>
      </c>
      <c r="N14" s="65">
        <v>2</v>
      </c>
      <c r="O14" s="78">
        <v>3</v>
      </c>
      <c r="P14" s="78">
        <v>25</v>
      </c>
      <c r="Q14" s="73">
        <f t="shared" si="1"/>
        <v>6</v>
      </c>
      <c r="R14" s="73">
        <f t="shared" si="2"/>
        <v>150</v>
      </c>
      <c r="S14" s="79" t="str">
        <f t="shared" si="3"/>
        <v>M-6</v>
      </c>
      <c r="T14" s="80" t="str">
        <f t="shared" si="0"/>
        <v>II</v>
      </c>
      <c r="U14" s="81" t="str">
        <f t="shared" si="4"/>
        <v>No Aceptable o Aceptable Con Control Especifico</v>
      </c>
      <c r="V14" s="118"/>
      <c r="W14" s="58" t="str">
        <f>VLOOKUP(H14,PELIGROS!A$2:G$445,6,0)</f>
        <v xml:space="preserve"> MUERTE</v>
      </c>
      <c r="X14" s="70"/>
      <c r="Y14" s="70"/>
      <c r="Z14" s="70"/>
      <c r="AA14" s="82"/>
      <c r="AB14" s="77" t="str">
        <f>VLOOKUP(H14,PELIGROS!A$2:G$445,7,0)</f>
        <v>USO Y MANEJO ADECUADO DE E.P.P.</v>
      </c>
      <c r="AC14" s="70"/>
      <c r="AD14" s="118"/>
    </row>
    <row r="15" spans="1:30" ht="66" customHeight="1">
      <c r="A15" s="109"/>
      <c r="B15" s="109"/>
      <c r="C15" s="118"/>
      <c r="D15" s="168"/>
      <c r="E15" s="139"/>
      <c r="F15" s="139"/>
      <c r="G15" s="58" t="str">
        <f>VLOOKUP(H15,PELIGROS!A$1:G$445,2,0)</f>
        <v xml:space="preserve">MALA DISTRIBUCIÓN DE PRODUCTOS </v>
      </c>
      <c r="H15" s="72" t="s">
        <v>244</v>
      </c>
      <c r="I15" s="72" t="s">
        <v>1255</v>
      </c>
      <c r="J15" s="58" t="str">
        <f>VLOOKUP(H15,PELIGROS!A$2:G$445,3,0)</f>
        <v xml:space="preserve">INCENDIO, EXPLOSIÓN, QUEMADURAS, LESIONES DÉRMICAS, LESIONES EN VÍAS RESPIRATORIAS,INTOXICACIÓN,  NÁUSEAS, VÓMITOS, IRRITACIÓN CONJUNTIVA </v>
      </c>
      <c r="K15" s="65"/>
      <c r="L15" s="58" t="str">
        <f>VLOOKUP(H15,PELIGROS!A$2:G$445,4,0)</f>
        <v>Inspecciones planeadas e inspecciones no planeadas, procedimientos de programas de seguridad y salud en el trabajo</v>
      </c>
      <c r="M15" s="58" t="str">
        <f>VLOOKUP(H15,PELIGROS!A$2:G$445,5,0)</f>
        <v xml:space="preserve">NO OBSERVADO </v>
      </c>
      <c r="N15" s="65">
        <v>2</v>
      </c>
      <c r="O15" s="78">
        <v>2</v>
      </c>
      <c r="P15" s="78">
        <v>10</v>
      </c>
      <c r="Q15" s="73">
        <f t="shared" si="1"/>
        <v>4</v>
      </c>
      <c r="R15" s="73">
        <f t="shared" si="2"/>
        <v>40</v>
      </c>
      <c r="S15" s="79" t="str">
        <f t="shared" si="3"/>
        <v>B-4</v>
      </c>
      <c r="T15" s="80" t="str">
        <f t="shared" si="0"/>
        <v>III</v>
      </c>
      <c r="U15" s="81" t="str">
        <f t="shared" si="4"/>
        <v>Mejorable</v>
      </c>
      <c r="V15" s="118"/>
      <c r="W15" s="58" t="str">
        <f>VLOOKUP(H15,PELIGROS!A$2:G$445,6,0)</f>
        <v>EXPLOSIÓN</v>
      </c>
      <c r="X15" s="70"/>
      <c r="Y15" s="70"/>
      <c r="Z15" s="70"/>
      <c r="AA15" s="82"/>
      <c r="AB15" s="77" t="str">
        <f>VLOOKUP(H15,PELIGROS!A$2:G$445,7,0)</f>
        <v>USO Y MANEJO ADECUADO DE E.P.P.; PROTOCOLO DE MANEJO DE PRODUCTOS QUÍMICOS; MANEJO DE KIT DE DERRAMES POR PRODUCTOS QUÍMICOS</v>
      </c>
      <c r="AC15" s="70" t="s">
        <v>1223</v>
      </c>
      <c r="AD15" s="118"/>
    </row>
    <row r="16" spans="1:30" ht="54.75" customHeight="1">
      <c r="A16" s="109"/>
      <c r="B16" s="109"/>
      <c r="C16" s="118"/>
      <c r="D16" s="168"/>
      <c r="E16" s="139"/>
      <c r="F16" s="139"/>
      <c r="G16" s="58" t="str">
        <f>VLOOKUP(H16,PELIGROS!A$1:G$445,2,0)</f>
        <v xml:space="preserve">HUMOS </v>
      </c>
      <c r="H16" s="72" t="s">
        <v>258</v>
      </c>
      <c r="I16" s="72" t="s">
        <v>1255</v>
      </c>
      <c r="J16" s="58" t="str">
        <f>VLOOKUP(H16,PELIGROS!A$2:G$445,3,0)</f>
        <v xml:space="preserve">ASMA,GRIPA, NEUMOCONIOSIS, CÁNCER </v>
      </c>
      <c r="K16" s="65"/>
      <c r="L16" s="58" t="str">
        <f>VLOOKUP(H16,PELIGROS!A$2:G$445,4,0)</f>
        <v>Inspecciones planeadas e inspecciones no planeadas, procedimientos de programas de seguridad y salud en el trabajo</v>
      </c>
      <c r="M16" s="58" t="str">
        <f>VLOOKUP(H16,PELIGROS!A$2:G$445,5,0)</f>
        <v xml:space="preserve">EPP TAPABOCAS, CARETAS CON FILTROS </v>
      </c>
      <c r="N16" s="65">
        <v>2</v>
      </c>
      <c r="O16" s="78">
        <v>3</v>
      </c>
      <c r="P16" s="78">
        <v>25</v>
      </c>
      <c r="Q16" s="73">
        <f t="shared" si="1"/>
        <v>6</v>
      </c>
      <c r="R16" s="73">
        <f t="shared" si="2"/>
        <v>150</v>
      </c>
      <c r="S16" s="79" t="str">
        <f t="shared" si="3"/>
        <v>M-6</v>
      </c>
      <c r="T16" s="80" t="str">
        <f t="shared" si="0"/>
        <v>II</v>
      </c>
      <c r="U16" s="81" t="str">
        <f t="shared" si="4"/>
        <v>No Aceptable o Aceptable Con Control Especifico</v>
      </c>
      <c r="V16" s="118"/>
      <c r="W16" s="58" t="str">
        <f>VLOOKUP(H16,PELIGROS!A$2:G$445,6,0)</f>
        <v>NEUMOCONIOSIS</v>
      </c>
      <c r="X16" s="70"/>
      <c r="Y16" s="70"/>
      <c r="Z16" s="70"/>
      <c r="AA16" s="82"/>
      <c r="AB16" s="77" t="str">
        <f>VLOOKUP(H16,PELIGROS!A$2:G$445,7,0)</f>
        <v>USO Y MANEJO ADECUADO DE E.P.P.</v>
      </c>
      <c r="AC16" s="70" t="s">
        <v>1224</v>
      </c>
      <c r="AD16" s="118"/>
    </row>
    <row r="17" spans="1:30" ht="40.5" customHeight="1">
      <c r="A17" s="109"/>
      <c r="B17" s="109"/>
      <c r="C17" s="118"/>
      <c r="D17" s="168"/>
      <c r="E17" s="139"/>
      <c r="F17" s="139"/>
      <c r="G17" s="58" t="str">
        <f>VLOOKUP(H17,PELIGROS!A$1:G$445,2,0)</f>
        <v>CONCENTRACIÓN EN ACTIVIDADES DE ALTO DESEMPEÑO MENTAL</v>
      </c>
      <c r="H17" s="72" t="s">
        <v>72</v>
      </c>
      <c r="I17" s="72" t="s">
        <v>1256</v>
      </c>
      <c r="J17" s="58" t="str">
        <f>VLOOKUP(H17,PELIGROS!A$2:G$445,3,0)</f>
        <v>ESTRÉS, CEFALEA, IRRITABILIDAD</v>
      </c>
      <c r="K17" s="65"/>
      <c r="L17" s="58" t="str">
        <f>VLOOKUP(H17,PELIGROS!A$2:G$445,4,0)</f>
        <v>N/A</v>
      </c>
      <c r="M17" s="58" t="str">
        <f>VLOOKUP(H17,PELIGROS!A$2:G$445,5,0)</f>
        <v>PVE PSICOSOCIAL</v>
      </c>
      <c r="N17" s="65">
        <v>2</v>
      </c>
      <c r="O17" s="78">
        <v>3</v>
      </c>
      <c r="P17" s="78">
        <v>10</v>
      </c>
      <c r="Q17" s="73">
        <f t="shared" si="1"/>
        <v>6</v>
      </c>
      <c r="R17" s="73">
        <f t="shared" si="2"/>
        <v>60</v>
      </c>
      <c r="S17" s="79" t="str">
        <f t="shared" si="3"/>
        <v>M-6</v>
      </c>
      <c r="T17" s="80" t="str">
        <f t="shared" si="0"/>
        <v>III</v>
      </c>
      <c r="U17" s="81" t="str">
        <f t="shared" si="4"/>
        <v>Mejorable</v>
      </c>
      <c r="V17" s="118"/>
      <c r="W17" s="58" t="str">
        <f>VLOOKUP(H17,PELIGROS!A$2:G$445,6,0)</f>
        <v>ESTRÉS</v>
      </c>
      <c r="X17" s="70"/>
      <c r="Y17" s="70"/>
      <c r="Z17" s="70"/>
      <c r="AA17" s="82"/>
      <c r="AB17" s="77" t="str">
        <f>VLOOKUP(H17,PELIGROS!A$2:G$445,7,0)</f>
        <v>N/A</v>
      </c>
      <c r="AC17" s="117" t="s">
        <v>1203</v>
      </c>
      <c r="AD17" s="118"/>
    </row>
    <row r="18" spans="1:30" ht="40.5" customHeight="1">
      <c r="A18" s="109"/>
      <c r="B18" s="109"/>
      <c r="C18" s="118"/>
      <c r="D18" s="168"/>
      <c r="E18" s="139"/>
      <c r="F18" s="139"/>
      <c r="G18" s="58" t="str">
        <f>VLOOKUP(H18,PELIGROS!A$1:G$445,2,0)</f>
        <v>NATURALEZA DE LA TAREA</v>
      </c>
      <c r="H18" s="72" t="s">
        <v>76</v>
      </c>
      <c r="I18" s="72" t="s">
        <v>1256</v>
      </c>
      <c r="J18" s="58" t="str">
        <f>VLOOKUP(H18,PELIGROS!A$2:G$445,3,0)</f>
        <v>ESTRÉS,  TRANSTORNOS DEL SUEÑO</v>
      </c>
      <c r="K18" s="65"/>
      <c r="L18" s="58" t="str">
        <f>VLOOKUP(H18,PELIGROS!A$2:G$445,4,0)</f>
        <v>N/A</v>
      </c>
      <c r="M18" s="58" t="str">
        <f>VLOOKUP(H18,PELIGROS!A$2:G$445,5,0)</f>
        <v>PVE PSICOSOCIAL</v>
      </c>
      <c r="N18" s="65">
        <v>2</v>
      </c>
      <c r="O18" s="78">
        <v>3</v>
      </c>
      <c r="P18" s="78">
        <v>10</v>
      </c>
      <c r="Q18" s="73">
        <f t="shared" si="1"/>
        <v>6</v>
      </c>
      <c r="R18" s="73">
        <f t="shared" si="2"/>
        <v>60</v>
      </c>
      <c r="S18" s="79" t="str">
        <f t="shared" si="3"/>
        <v>M-6</v>
      </c>
      <c r="T18" s="80" t="str">
        <f t="shared" si="0"/>
        <v>III</v>
      </c>
      <c r="U18" s="81" t="str">
        <f t="shared" si="4"/>
        <v>Mejorable</v>
      </c>
      <c r="V18" s="118"/>
      <c r="W18" s="58" t="str">
        <f>VLOOKUP(H18,PELIGROS!A$2:G$445,6,0)</f>
        <v>ESTRÉS</v>
      </c>
      <c r="X18" s="70"/>
      <c r="Y18" s="70"/>
      <c r="Z18" s="70"/>
      <c r="AA18" s="82"/>
      <c r="AB18" s="77" t="str">
        <f>VLOOKUP(H18,PELIGROS!A$2:G$445,7,0)</f>
        <v>N/A</v>
      </c>
      <c r="AC18" s="119"/>
      <c r="AD18" s="118"/>
    </row>
    <row r="19" spans="1:30" ht="51">
      <c r="A19" s="109"/>
      <c r="B19" s="109"/>
      <c r="C19" s="118"/>
      <c r="D19" s="168"/>
      <c r="E19" s="139"/>
      <c r="F19" s="139"/>
      <c r="G19" s="58" t="str">
        <f>VLOOKUP(H19,PELIGROS!A$1:G$445,2,0)</f>
        <v>Forzadas, Prolongadas</v>
      </c>
      <c r="H19" s="72" t="s">
        <v>40</v>
      </c>
      <c r="I19" s="72" t="s">
        <v>1257</v>
      </c>
      <c r="J19" s="58" t="str">
        <f>VLOOKUP(H19,PELIGROS!A$2:G$445,3,0)</f>
        <v xml:space="preserve">Lesiones osteomusculares, lesiones osteoarticulares
</v>
      </c>
      <c r="K19" s="65"/>
      <c r="L19" s="58" t="str">
        <f>VLOOKUP(H19,PELIGROS!A$2:G$445,4,0)</f>
        <v>Inspecciones planeadas e inspecciones no planeadas, procedimientos de programas de seguridad y salud en el trabajo</v>
      </c>
      <c r="M19" s="58" t="str">
        <f>VLOOKUP(H19,PELIGROS!A$2:G$445,5,0)</f>
        <v>PVE Biomecánico, programa pausas activas, exámenes periódicos, recomendaciones, control de posturas</v>
      </c>
      <c r="N19" s="65">
        <v>2</v>
      </c>
      <c r="O19" s="78">
        <v>3</v>
      </c>
      <c r="P19" s="78">
        <v>25</v>
      </c>
      <c r="Q19" s="73">
        <f t="shared" si="1"/>
        <v>6</v>
      </c>
      <c r="R19" s="73">
        <f t="shared" si="2"/>
        <v>150</v>
      </c>
      <c r="S19" s="79" t="str">
        <f t="shared" si="3"/>
        <v>M-6</v>
      </c>
      <c r="T19" s="80" t="str">
        <f t="shared" si="0"/>
        <v>II</v>
      </c>
      <c r="U19" s="81" t="str">
        <f t="shared" si="4"/>
        <v>No Aceptable o Aceptable Con Control Especifico</v>
      </c>
      <c r="V19" s="118"/>
      <c r="W19" s="58" t="str">
        <f>VLOOKUP(H19,PELIGROS!A$2:G$445,6,0)</f>
        <v>Enfermedades Osteomusculares</v>
      </c>
      <c r="X19" s="70"/>
      <c r="Y19" s="70"/>
      <c r="Z19" s="70"/>
      <c r="AA19" s="82"/>
      <c r="AB19" s="64" t="str">
        <f>VLOOKUP(H19,PELIGROS!A$2:G$445,7,0)</f>
        <v>Prevención en lesiones osteomusculares, líderes de pausas activas</v>
      </c>
      <c r="AC19" s="70" t="s">
        <v>1204</v>
      </c>
      <c r="AD19" s="118"/>
    </row>
    <row r="20" spans="1:30" ht="51">
      <c r="A20" s="109"/>
      <c r="B20" s="109"/>
      <c r="C20" s="118"/>
      <c r="D20" s="168"/>
      <c r="E20" s="139"/>
      <c r="F20" s="139"/>
      <c r="G20" s="58" t="str">
        <f>VLOOKUP(H20,PELIGROS!A$1:G$445,2,0)</f>
        <v>Movimientos repetitivos, Miembros Superiores</v>
      </c>
      <c r="H20" s="72" t="s">
        <v>47</v>
      </c>
      <c r="I20" s="72" t="s">
        <v>1257</v>
      </c>
      <c r="J20" s="58" t="str">
        <f>VLOOKUP(H20,PELIGROS!A$2:G$445,3,0)</f>
        <v>Lesiones Musculoesqueléticas</v>
      </c>
      <c r="K20" s="65"/>
      <c r="L20" s="58" t="str">
        <f>VLOOKUP(H20,PELIGROS!A$2:G$445,4,0)</f>
        <v>N/A</v>
      </c>
      <c r="M20" s="58" t="str">
        <f>VLOOKUP(H20,PELIGROS!A$2:G$445,5,0)</f>
        <v>PVE BIomécanico, programa pausas activas, examenes periódicos, recomendaicones, control de posturas</v>
      </c>
      <c r="N20" s="65">
        <v>2</v>
      </c>
      <c r="O20" s="78">
        <v>3</v>
      </c>
      <c r="P20" s="78">
        <v>10</v>
      </c>
      <c r="Q20" s="73">
        <f t="shared" si="1"/>
        <v>6</v>
      </c>
      <c r="R20" s="73">
        <f t="shared" si="2"/>
        <v>60</v>
      </c>
      <c r="S20" s="79" t="str">
        <f t="shared" si="3"/>
        <v>M-6</v>
      </c>
      <c r="T20" s="80" t="str">
        <f t="shared" si="0"/>
        <v>III</v>
      </c>
      <c r="U20" s="81" t="str">
        <f t="shared" si="4"/>
        <v>Mejorable</v>
      </c>
      <c r="V20" s="118"/>
      <c r="W20" s="58" t="str">
        <f>VLOOKUP(H20,PELIGROS!A$2:G$445,6,0)</f>
        <v>Enfermedades musculoesqueleticas</v>
      </c>
      <c r="X20" s="70"/>
      <c r="Y20" s="70"/>
      <c r="Z20" s="70"/>
      <c r="AA20" s="82"/>
      <c r="AB20" s="64" t="str">
        <f>VLOOKUP(H20,PELIGROS!A$2:G$445,7,0)</f>
        <v>Prevención en lesiones osteomusculares, líderes de pausas activas</v>
      </c>
      <c r="AC20" s="70" t="s">
        <v>1204</v>
      </c>
      <c r="AD20" s="118"/>
    </row>
    <row r="21" spans="1:30" ht="51">
      <c r="A21" s="109"/>
      <c r="B21" s="109"/>
      <c r="C21" s="118"/>
      <c r="D21" s="168"/>
      <c r="E21" s="139"/>
      <c r="F21" s="139"/>
      <c r="G21" s="58" t="str">
        <f>VLOOKUP(H21,PELIGROS!A$1:G$445,2,0)</f>
        <v>Atropellamiento, Envestir</v>
      </c>
      <c r="H21" s="72" t="s">
        <v>1188</v>
      </c>
      <c r="I21" s="72" t="s">
        <v>1260</v>
      </c>
      <c r="J21" s="58" t="str">
        <f>VLOOKUP(H21,PELIGROS!A$2:G$445,3,0)</f>
        <v>Lesiones, pérdidas materiales, muerte</v>
      </c>
      <c r="K21" s="65"/>
      <c r="L21" s="58" t="str">
        <f>VLOOKUP(H21,PELIGROS!A$2:G$445,4,0)</f>
        <v>Inspecciones planeadas e inspecciones no planeadas, procedimientos de programas de seguridad y salud en el trabajo</v>
      </c>
      <c r="M21" s="58" t="str">
        <f>VLOOKUP(H21,PELIGROS!A$2:G$445,5,0)</f>
        <v>Programa de seguridad vial, señalización</v>
      </c>
      <c r="N21" s="65">
        <v>2</v>
      </c>
      <c r="O21" s="78">
        <v>2</v>
      </c>
      <c r="P21" s="78">
        <v>60</v>
      </c>
      <c r="Q21" s="73">
        <f t="shared" si="1"/>
        <v>4</v>
      </c>
      <c r="R21" s="73">
        <f t="shared" si="2"/>
        <v>240</v>
      </c>
      <c r="S21" s="79" t="str">
        <f t="shared" si="3"/>
        <v>B-4</v>
      </c>
      <c r="T21" s="80" t="str">
        <f t="shared" si="0"/>
        <v>II</v>
      </c>
      <c r="U21" s="81" t="str">
        <f t="shared" si="4"/>
        <v>No Aceptable o Aceptable Con Control Especifico</v>
      </c>
      <c r="V21" s="118"/>
      <c r="W21" s="58" t="str">
        <f>VLOOKUP(H21,PELIGROS!A$2:G$445,6,0)</f>
        <v>Muerte</v>
      </c>
      <c r="X21" s="70"/>
      <c r="Y21" s="70"/>
      <c r="Z21" s="70"/>
      <c r="AA21" s="82"/>
      <c r="AB21" s="64" t="str">
        <f>VLOOKUP(H21,PELIGROS!A$2:G$445,7,0)</f>
        <v>Seguridad vial y manejo defensivo, aseguramiento de áreas de trabajo</v>
      </c>
      <c r="AC21" s="70" t="s">
        <v>1205</v>
      </c>
      <c r="AD21" s="118"/>
    </row>
    <row r="22" spans="1:30" ht="51">
      <c r="A22" s="109"/>
      <c r="B22" s="109"/>
      <c r="C22" s="118"/>
      <c r="D22" s="168"/>
      <c r="E22" s="139"/>
      <c r="F22" s="139"/>
      <c r="G22" s="58" t="str">
        <f>VLOOKUP(H22,PELIGROS!A$1:G$445,2,0)</f>
        <v>Inadecuadas conexiones eléctricas-saturación en tomas de energía</v>
      </c>
      <c r="H22" s="72" t="s">
        <v>566</v>
      </c>
      <c r="I22" s="72" t="s">
        <v>1260</v>
      </c>
      <c r="J22" s="58" t="str">
        <f>VLOOKUP(H22,PELIGROS!A$2:G$445,3,0)</f>
        <v>Quemaduras, electrocución, muerte</v>
      </c>
      <c r="K22" s="65"/>
      <c r="L22" s="58" t="str">
        <f>VLOOKUP(H22,PELIGROS!A$2:G$445,4,0)</f>
        <v>Inspecciones planeadas e inspecciones no planeadas, procedimientos de programas de seguridad y salud en el trabajo</v>
      </c>
      <c r="M22" s="58" t="str">
        <f>VLOOKUP(H22,PELIGROS!A$2:G$445,5,0)</f>
        <v>E.P.P. Bota dieléctrica, Casco dieléctrico</v>
      </c>
      <c r="N22" s="65">
        <v>2</v>
      </c>
      <c r="O22" s="78">
        <v>3</v>
      </c>
      <c r="P22" s="78">
        <v>25</v>
      </c>
      <c r="Q22" s="73">
        <f t="shared" si="1"/>
        <v>6</v>
      </c>
      <c r="R22" s="73">
        <f t="shared" si="2"/>
        <v>150</v>
      </c>
      <c r="S22" s="79" t="str">
        <f t="shared" si="3"/>
        <v>M-6</v>
      </c>
      <c r="T22" s="80" t="str">
        <f t="shared" si="0"/>
        <v>II</v>
      </c>
      <c r="U22" s="81" t="str">
        <f t="shared" si="4"/>
        <v>No Aceptable o Aceptable Con Control Especifico</v>
      </c>
      <c r="V22" s="118"/>
      <c r="W22" s="58" t="str">
        <f>VLOOKUP(H22,PELIGROS!A$2:G$445,6,0)</f>
        <v>Muerte</v>
      </c>
      <c r="X22" s="70"/>
      <c r="Y22" s="70"/>
      <c r="Z22" s="70"/>
      <c r="AA22" s="82"/>
      <c r="AB22" s="64" t="str">
        <f>VLOOKUP(H22,PELIGROS!A$2:G$445,7,0)</f>
        <v>Uso y manejo adecuado de E.P.P., actos y condiciones inseguras</v>
      </c>
      <c r="AC22" s="70" t="s">
        <v>1223</v>
      </c>
      <c r="AD22" s="118"/>
    </row>
    <row r="23" spans="1:30" ht="40.5">
      <c r="A23" s="109"/>
      <c r="B23" s="109"/>
      <c r="C23" s="118"/>
      <c r="D23" s="168"/>
      <c r="E23" s="139"/>
      <c r="F23" s="139"/>
      <c r="G23" s="58" t="str">
        <f>VLOOKUP(H23,PELIGROS!A$1:G$445,2,0)</f>
        <v>Superficies de trabajo irregulares o deslizantes</v>
      </c>
      <c r="H23" s="72" t="s">
        <v>597</v>
      </c>
      <c r="I23" s="72" t="s">
        <v>1260</v>
      </c>
      <c r="J23" s="58" t="str">
        <f>VLOOKUP(H23,PELIGROS!A$2:G$445,3,0)</f>
        <v>Caidas del mismo nivel, fracturas, golpe con objetos, caídas de objetos, obstrucción de rutas de evacuación</v>
      </c>
      <c r="K23" s="65"/>
      <c r="L23" s="58" t="str">
        <f>VLOOKUP(H23,PELIGROS!A$2:G$445,4,0)</f>
        <v>N/A</v>
      </c>
      <c r="M23" s="58" t="str">
        <f>VLOOKUP(H23,PELIGROS!A$2:G$445,5,0)</f>
        <v>N/A</v>
      </c>
      <c r="N23" s="65">
        <v>2</v>
      </c>
      <c r="O23" s="78">
        <v>3</v>
      </c>
      <c r="P23" s="78">
        <v>25</v>
      </c>
      <c r="Q23" s="73">
        <f t="shared" si="1"/>
        <v>6</v>
      </c>
      <c r="R23" s="73">
        <f t="shared" si="2"/>
        <v>150</v>
      </c>
      <c r="S23" s="79" t="str">
        <f t="shared" si="3"/>
        <v>M-6</v>
      </c>
      <c r="T23" s="80" t="str">
        <f t="shared" si="0"/>
        <v>II</v>
      </c>
      <c r="U23" s="81" t="str">
        <f t="shared" si="4"/>
        <v>No Aceptable o Aceptable Con Control Especifico</v>
      </c>
      <c r="V23" s="118"/>
      <c r="W23" s="58" t="str">
        <f>VLOOKUP(H23,PELIGROS!A$2:G$445,6,0)</f>
        <v>Caídas de distinto nivel</v>
      </c>
      <c r="X23" s="70"/>
      <c r="Y23" s="70"/>
      <c r="Z23" s="70"/>
      <c r="AA23" s="82"/>
      <c r="AB23" s="64" t="str">
        <f>VLOOKUP(H23,PELIGROS!A$2:G$445,7,0)</f>
        <v>Pautas Básicas en orden y aseo en el lugar de trabajo, actos y condiciones inseguras</v>
      </c>
      <c r="AC23" s="70" t="s">
        <v>1206</v>
      </c>
      <c r="AD23" s="118"/>
    </row>
    <row r="24" spans="1:30" ht="63.75">
      <c r="A24" s="109"/>
      <c r="B24" s="109"/>
      <c r="C24" s="118"/>
      <c r="D24" s="168"/>
      <c r="E24" s="139"/>
      <c r="F24" s="139"/>
      <c r="G24" s="58" t="str">
        <f>VLOOKUP(H24,PELIGROS!A$1:G$445,2,0)</f>
        <v>Herramientas Manuales</v>
      </c>
      <c r="H24" s="72" t="s">
        <v>606</v>
      </c>
      <c r="I24" s="72" t="s">
        <v>1260</v>
      </c>
      <c r="J24" s="58" t="str">
        <f>VLOOKUP(H24,PELIGROS!A$2:G$445,3,0)</f>
        <v>Quemaduras, contusiones y lesiones</v>
      </c>
      <c r="K24" s="65"/>
      <c r="L24" s="58" t="str">
        <f>VLOOKUP(H24,PELIGROS!A$2:G$445,4,0)</f>
        <v>Inspecciones planeadas e inspecciones no planeadas, procedimientos de programas de seguridad y salud en el trabajo</v>
      </c>
      <c r="M24" s="58" t="str">
        <f>VLOOKUP(H24,PELIGROS!A$2:G$445,5,0)</f>
        <v>E.P.P.</v>
      </c>
      <c r="N24" s="65">
        <v>2</v>
      </c>
      <c r="O24" s="78">
        <v>3</v>
      </c>
      <c r="P24" s="78">
        <v>25</v>
      </c>
      <c r="Q24" s="73">
        <f t="shared" si="1"/>
        <v>6</v>
      </c>
      <c r="R24" s="73">
        <f t="shared" si="2"/>
        <v>150</v>
      </c>
      <c r="S24" s="79" t="str">
        <f t="shared" si="3"/>
        <v>M-6</v>
      </c>
      <c r="T24" s="80" t="str">
        <f t="shared" si="0"/>
        <v>II</v>
      </c>
      <c r="U24" s="81" t="str">
        <f t="shared" si="4"/>
        <v>No Aceptable o Aceptable Con Control Especifico</v>
      </c>
      <c r="V24" s="118"/>
      <c r="W24" s="58" t="str">
        <f>VLOOKUP(H24,PELIGROS!A$2:G$445,6,0)</f>
        <v>Amputación</v>
      </c>
      <c r="X24" s="70"/>
      <c r="Y24" s="70"/>
      <c r="Z24" s="70"/>
      <c r="AA24" s="82"/>
      <c r="AB24" s="64" t="str">
        <f>VLOOKUP(H24,PELIGROS!A$2:G$445,7,0)</f>
        <v xml:space="preserve">
Uso y manejo adecuado de E.P.P., uso y manejo adecuado de herramientas manuales y/o máqinas y equipos</v>
      </c>
      <c r="AC24" s="70" t="s">
        <v>1225</v>
      </c>
      <c r="AD24" s="118"/>
    </row>
    <row r="25" spans="1:30" ht="89.25">
      <c r="A25" s="109"/>
      <c r="B25" s="109"/>
      <c r="C25" s="118"/>
      <c r="D25" s="168"/>
      <c r="E25" s="139"/>
      <c r="F25" s="139"/>
      <c r="G25" s="58" t="str">
        <f>VLOOKUP(H25,PELIGROS!A$1:G$445,2,0)</f>
        <v>MANTENIMIENTO DE PUENTE GRUAS, LIMPIEZA DE CANALES, MANTENIMIENTO DE INSTALACIONES LOCATIVAS, MANTENIMIENTO Y REPARACIÓN DE POZOS</v>
      </c>
      <c r="H25" s="72" t="s">
        <v>624</v>
      </c>
      <c r="I25" s="72" t="s">
        <v>1260</v>
      </c>
      <c r="J25" s="58" t="str">
        <f>VLOOKUP(H25,PELIGROS!A$2:G$445,3,0)</f>
        <v>LESIONES, FRACTURAS, MUERTE</v>
      </c>
      <c r="K25" s="65"/>
      <c r="L25" s="58" t="str">
        <f>VLOOKUP(H25,PELIGROS!A$2:G$445,4,0)</f>
        <v>Inspecciones planeadas e inspecciones no planeadas, procedimientos de programas de seguridad y salud en el trabajo</v>
      </c>
      <c r="M25" s="58" t="str">
        <f>VLOOKUP(H25,PELIGROS!A$2:G$445,5,0)</f>
        <v>EPP</v>
      </c>
      <c r="N25" s="65">
        <v>2</v>
      </c>
      <c r="O25" s="78">
        <v>2</v>
      </c>
      <c r="P25" s="78">
        <v>100</v>
      </c>
      <c r="Q25" s="73">
        <f t="shared" ref="Q25" si="5">N25*O25</f>
        <v>4</v>
      </c>
      <c r="R25" s="73">
        <f t="shared" ref="R25" si="6">P25*Q25</f>
        <v>400</v>
      </c>
      <c r="S25" s="79" t="str">
        <f t="shared" ref="S25" si="7">IF(Q25=40,"MA-40",IF(Q25=30,"MA-30",IF(Q25=20,"A-20",IF(Q25=10,"A-10",IF(Q25=24,"MA-24",IF(Q25=18,"A-18",IF(Q25=12,"A-12",IF(Q25=6,"M-6",IF(Q25=8,"M-8",IF(Q25=6,"M-6",IF(Q25=4,"B-4",IF(Q25=2,"B-2",))))))))))))</f>
        <v>B-4</v>
      </c>
      <c r="T25" s="80" t="str">
        <f t="shared" ref="T25" si="8">IF(R25&lt;=20,"IV",IF(R25&lt;=120,"III",IF(R25&lt;=500,"II",IF(R25&lt;=4000,"I"))))</f>
        <v>II</v>
      </c>
      <c r="U25" s="81" t="str">
        <f t="shared" ref="U25" si="9">IF(T25=0,"",IF(T25="IV","Aceptable",IF(T25="III","Mejorable",IF(T25="II","No Aceptable o Aceptable Con Control Especifico",IF(T25="I","No Aceptable","")))))</f>
        <v>No Aceptable o Aceptable Con Control Especifico</v>
      </c>
      <c r="V25" s="118"/>
      <c r="W25" s="58" t="str">
        <f>VLOOKUP(H25,PELIGROS!A$2:G$445,6,0)</f>
        <v>MUERTE</v>
      </c>
      <c r="X25" s="70"/>
      <c r="Y25" s="70"/>
      <c r="Z25" s="70"/>
      <c r="AA25" s="82"/>
      <c r="AB25" s="64" t="str">
        <f>VLOOKUP(H25,PELIGROS!A$2:G$445,7,0)</f>
        <v>CERTIFICACIÓN Y/O ENTRENAMIENTO EN TRABAJO SEGURO EN ALTURAS; DILGENCIAMIENTO DE PERMISO DE TRABAJO; USO Y MANEJO ADECUADO DE E.P.P.; ARME Y DESARME DE ANDAMIOS</v>
      </c>
      <c r="AC25" s="70"/>
      <c r="AD25" s="118"/>
    </row>
    <row r="26" spans="1:30" ht="63.75">
      <c r="A26" s="109"/>
      <c r="B26" s="109"/>
      <c r="C26" s="118"/>
      <c r="D26" s="168"/>
      <c r="E26" s="139"/>
      <c r="F26" s="139"/>
      <c r="G26" s="58" t="str">
        <f>VLOOKUP(H26,PELIGROS!A$1:G$445,2,0)</f>
        <v>Atraco, golpiza, atentados y secuestrados</v>
      </c>
      <c r="H26" s="72" t="s">
        <v>57</v>
      </c>
      <c r="I26" s="72" t="s">
        <v>1260</v>
      </c>
      <c r="J26" s="58" t="str">
        <f>VLOOKUP(H26,PELIGROS!A$2:G$445,3,0)</f>
        <v>Estrés, golpes, Secuestros</v>
      </c>
      <c r="K26" s="65"/>
      <c r="L26" s="58" t="str">
        <f>VLOOKUP(H26,PELIGROS!A$2:G$445,4,0)</f>
        <v>Inspecciones planeadas e inspecciones no planeadas, procedimientos de programas de seguridad y salud en el trabajo</v>
      </c>
      <c r="M26" s="58" t="str">
        <f>VLOOKUP(H26,PELIGROS!A$2:G$445,5,0)</f>
        <v xml:space="preserve">Uniformes Corporativos, Caquetas corporativas, Carnetización
</v>
      </c>
      <c r="N26" s="65">
        <v>2</v>
      </c>
      <c r="O26" s="78">
        <v>2</v>
      </c>
      <c r="P26" s="78">
        <v>60</v>
      </c>
      <c r="Q26" s="73">
        <f t="shared" si="1"/>
        <v>4</v>
      </c>
      <c r="R26" s="73">
        <f t="shared" si="2"/>
        <v>240</v>
      </c>
      <c r="S26" s="79" t="str">
        <f t="shared" si="3"/>
        <v>B-4</v>
      </c>
      <c r="T26" s="80" t="str">
        <f t="shared" si="0"/>
        <v>II</v>
      </c>
      <c r="U26" s="81" t="str">
        <f t="shared" si="4"/>
        <v>No Aceptable o Aceptable Con Control Especifico</v>
      </c>
      <c r="V26" s="118"/>
      <c r="W26" s="58" t="str">
        <f>VLOOKUP(H26,PELIGROS!A$2:G$445,6,0)</f>
        <v>Secuestros</v>
      </c>
      <c r="X26" s="70"/>
      <c r="Y26" s="70"/>
      <c r="Z26" s="70"/>
      <c r="AA26" s="82"/>
      <c r="AB26" s="64" t="str">
        <f>VLOOKUP(H26,PELIGROS!A$2:G$445,7,0)</f>
        <v>N/A</v>
      </c>
      <c r="AC26" s="70" t="s">
        <v>1207</v>
      </c>
      <c r="AD26" s="118"/>
    </row>
    <row r="27" spans="1:30" ht="51.75" thickBot="1">
      <c r="A27" s="110"/>
      <c r="B27" s="110"/>
      <c r="C27" s="178"/>
      <c r="D27" s="179"/>
      <c r="E27" s="180"/>
      <c r="F27" s="180"/>
      <c r="G27" s="58" t="str">
        <f>VLOOKUP(H27,PELIGROS!A$1:G$445,2,0)</f>
        <v>SISMOS, INCENDIOS, INUNDACIONES, TERREMOTOS, VENDAVALES, DERRUMBE</v>
      </c>
      <c r="H27" s="72" t="s">
        <v>62</v>
      </c>
      <c r="I27" s="72" t="s">
        <v>1263</v>
      </c>
      <c r="J27" s="58" t="str">
        <f>VLOOKUP(H27,PELIGROS!A$2:G$445,3,0)</f>
        <v>SISMOS, INCENDIOS, INUNDACIONES, TERREMOTOS, VENDAVALES</v>
      </c>
      <c r="K27" s="65"/>
      <c r="L27" s="58" t="str">
        <f>VLOOKUP(H27,PELIGROS!A$2:G$445,4,0)</f>
        <v>Inspecciones planeadas e inspecciones no planeadas, procedimientos de programas de seguridad y salud en el trabajo</v>
      </c>
      <c r="M27" s="58" t="str">
        <f>VLOOKUP(H27,PELIGROS!A$2:G$445,5,0)</f>
        <v>BRIGADAS DE EMERGENCIAS</v>
      </c>
      <c r="N27" s="65">
        <v>2</v>
      </c>
      <c r="O27" s="78">
        <v>1</v>
      </c>
      <c r="P27" s="78">
        <v>100</v>
      </c>
      <c r="Q27" s="73">
        <f t="shared" si="1"/>
        <v>2</v>
      </c>
      <c r="R27" s="73">
        <f t="shared" si="2"/>
        <v>200</v>
      </c>
      <c r="S27" s="79" t="str">
        <f t="shared" si="3"/>
        <v>B-2</v>
      </c>
      <c r="T27" s="80" t="str">
        <f t="shared" si="0"/>
        <v>II</v>
      </c>
      <c r="U27" s="81" t="str">
        <f t="shared" si="4"/>
        <v>No Aceptable o Aceptable Con Control Especifico</v>
      </c>
      <c r="V27" s="119"/>
      <c r="W27" s="58" t="str">
        <f>VLOOKUP(H27,PELIGROS!A$2:G$445,6,0)</f>
        <v>MUERTE</v>
      </c>
      <c r="X27" s="70"/>
      <c r="Y27" s="70"/>
      <c r="Z27" s="70"/>
      <c r="AA27" s="82"/>
      <c r="AB27" s="64" t="str">
        <f>VLOOKUP(H27,PELIGROS!A$2:G$445,7,0)</f>
        <v>ENTRENAMIENTO DE LA BRIGADA; DIVULGACIÓN DE PLAN DE EMERGENCIA</v>
      </c>
      <c r="AC27" s="70" t="s">
        <v>1208</v>
      </c>
      <c r="AD27" s="119"/>
    </row>
    <row r="29" spans="1:30" ht="13.5" thickBot="1"/>
    <row r="30" spans="1:30" ht="15.75" customHeight="1" thickBot="1">
      <c r="A30" s="165" t="s">
        <v>1194</v>
      </c>
      <c r="B30" s="165"/>
      <c r="C30" s="165"/>
      <c r="D30" s="165"/>
      <c r="E30" s="165"/>
      <c r="F30" s="165"/>
      <c r="G30" s="165"/>
    </row>
    <row r="31" spans="1:30" ht="15.75" customHeight="1" thickBot="1">
      <c r="A31" s="157" t="s">
        <v>1195</v>
      </c>
      <c r="B31" s="157"/>
      <c r="C31" s="157"/>
      <c r="D31" s="166" t="s">
        <v>1196</v>
      </c>
      <c r="E31" s="166"/>
      <c r="F31" s="166"/>
      <c r="G31" s="166"/>
    </row>
    <row r="32" spans="1:30" ht="15.75" customHeight="1">
      <c r="A32" s="181" t="s">
        <v>1325</v>
      </c>
      <c r="B32" s="182"/>
      <c r="C32" s="183"/>
      <c r="D32" s="147" t="s">
        <v>1230</v>
      </c>
      <c r="E32" s="147"/>
      <c r="F32" s="147"/>
      <c r="G32" s="147"/>
    </row>
    <row r="33" spans="1:30" ht="15.75" customHeight="1">
      <c r="A33" s="154" t="s">
        <v>1226</v>
      </c>
      <c r="B33" s="155"/>
      <c r="C33" s="156"/>
      <c r="D33" s="147" t="s">
        <v>1227</v>
      </c>
      <c r="E33" s="147"/>
      <c r="F33" s="147"/>
      <c r="G33" s="147"/>
    </row>
    <row r="34" spans="1:30" ht="15" customHeight="1">
      <c r="A34" s="148" t="s">
        <v>1226</v>
      </c>
      <c r="B34" s="149"/>
      <c r="C34" s="150"/>
      <c r="D34" s="164" t="s">
        <v>1228</v>
      </c>
      <c r="E34" s="164"/>
      <c r="F34" s="164"/>
      <c r="G34" s="164"/>
    </row>
    <row r="35" spans="1:30" ht="15" customHeight="1">
      <c r="A35" s="154" t="s">
        <v>1214</v>
      </c>
      <c r="B35" s="155"/>
      <c r="C35" s="156"/>
      <c r="D35" s="164" t="s">
        <v>1229</v>
      </c>
      <c r="E35" s="164"/>
      <c r="F35" s="164"/>
      <c r="G35" s="164"/>
    </row>
    <row r="36" spans="1:30" s="3" customFormat="1" ht="15" customHeight="1" thickBot="1">
      <c r="A36" s="151" t="s">
        <v>1302</v>
      </c>
      <c r="B36" s="152"/>
      <c r="C36" s="153"/>
      <c r="D36" s="146" t="s">
        <v>1303</v>
      </c>
      <c r="E36" s="146"/>
      <c r="F36" s="146"/>
      <c r="G36" s="146"/>
      <c r="J36" s="1"/>
      <c r="K36" s="2"/>
      <c r="L36" s="2"/>
      <c r="M36" s="2"/>
      <c r="N36" s="1"/>
      <c r="O36" s="1"/>
      <c r="P36" s="1"/>
      <c r="Q36" s="1"/>
      <c r="R36" s="1"/>
      <c r="S36" s="1"/>
      <c r="T36" s="1"/>
      <c r="U36" s="1"/>
      <c r="V36" s="1"/>
      <c r="W36" s="1"/>
      <c r="X36" s="1"/>
      <c r="Y36" s="1"/>
      <c r="Z36" s="1"/>
      <c r="AA36" s="1"/>
      <c r="AB36" s="4"/>
      <c r="AC36" s="1"/>
      <c r="AD36" s="1"/>
    </row>
  </sheetData>
  <mergeCells count="37">
    <mergeCell ref="J8:J10"/>
    <mergeCell ref="E5:G5"/>
    <mergeCell ref="A8:A10"/>
    <mergeCell ref="B8:B10"/>
    <mergeCell ref="C8:F9"/>
    <mergeCell ref="H10:I10"/>
    <mergeCell ref="A30:G30"/>
    <mergeCell ref="V11:V27"/>
    <mergeCell ref="AC11:AC12"/>
    <mergeCell ref="AD11:AD27"/>
    <mergeCell ref="AC17:AC18"/>
    <mergeCell ref="K8:M9"/>
    <mergeCell ref="N8:T9"/>
    <mergeCell ref="U8:U9"/>
    <mergeCell ref="V8:W9"/>
    <mergeCell ref="X8:AD9"/>
    <mergeCell ref="A36:C36"/>
    <mergeCell ref="D36:G36"/>
    <mergeCell ref="A31:C31"/>
    <mergeCell ref="D31:G31"/>
    <mergeCell ref="A32:C32"/>
    <mergeCell ref="D32:G32"/>
    <mergeCell ref="A33:C33"/>
    <mergeCell ref="D33:G33"/>
    <mergeCell ref="C11:C27"/>
    <mergeCell ref="D11:D27"/>
    <mergeCell ref="E11:E27"/>
    <mergeCell ref="F11:F27"/>
    <mergeCell ref="A34:C34"/>
    <mergeCell ref="D34:G34"/>
    <mergeCell ref="A35:C35"/>
    <mergeCell ref="D35:G35"/>
    <mergeCell ref="C3:G3"/>
    <mergeCell ref="C4:G4"/>
    <mergeCell ref="B11:B27"/>
    <mergeCell ref="A11:A27"/>
    <mergeCell ref="G8:I9"/>
  </mergeCells>
  <conditionalFormatting sqref="U1:U10 U28:U1048576">
    <cfRule type="containsText" dxfId="351" priority="28" operator="containsText" text="No Aceptable o Aceptable con Control Especifico">
      <formula>NOT(ISERROR(SEARCH("No Aceptable o Aceptable con Control Especifico",U1)))</formula>
    </cfRule>
    <cfRule type="containsText" dxfId="350" priority="29" operator="containsText" text="No Aceptable">
      <formula>NOT(ISERROR(SEARCH("No Aceptable",U1)))</formula>
    </cfRule>
    <cfRule type="containsText" dxfId="349" priority="30" operator="containsText" text="No Aceptable o Aceptable con Control Especifico">
      <formula>NOT(ISERROR(SEARCH("No Aceptable o Aceptable con Control Especifico",U1)))</formula>
    </cfRule>
  </conditionalFormatting>
  <conditionalFormatting sqref="T1:T10 T28:T1048576">
    <cfRule type="cellIs" dxfId="348" priority="27" operator="equal">
      <formula>"II"</formula>
    </cfRule>
  </conditionalFormatting>
  <conditionalFormatting sqref="P11:P24 P26:P27">
    <cfRule type="cellIs" priority="18" stopIfTrue="1" operator="equal">
      <formula>"10, 25, 50, 100"</formula>
    </cfRule>
  </conditionalFormatting>
  <conditionalFormatting sqref="T11:T24 T26:T27">
    <cfRule type="cellIs" dxfId="347" priority="14" stopIfTrue="1" operator="equal">
      <formula>"IV"</formula>
    </cfRule>
    <cfRule type="cellIs" dxfId="346" priority="15" stopIfTrue="1" operator="equal">
      <formula>"III"</formula>
    </cfRule>
    <cfRule type="cellIs" dxfId="345" priority="16" stopIfTrue="1" operator="equal">
      <formula>"II"</formula>
    </cfRule>
    <cfRule type="cellIs" dxfId="344" priority="17" stopIfTrue="1" operator="equal">
      <formula>"I"</formula>
    </cfRule>
  </conditionalFormatting>
  <conditionalFormatting sqref="U11:U24 U26:U27">
    <cfRule type="cellIs" dxfId="343" priority="12" stopIfTrue="1" operator="equal">
      <formula>"No Aceptable"</formula>
    </cfRule>
    <cfRule type="cellIs" dxfId="342" priority="13" stopIfTrue="1" operator="equal">
      <formula>"Aceptable"</formula>
    </cfRule>
  </conditionalFormatting>
  <conditionalFormatting sqref="U11:U24 U26:U27">
    <cfRule type="cellIs" dxfId="341" priority="11" stopIfTrue="1" operator="equal">
      <formula>"No Aceptable o Aceptable Con Control Especifico"</formula>
    </cfRule>
  </conditionalFormatting>
  <conditionalFormatting sqref="U11:U24 U26:U27">
    <cfRule type="containsText" dxfId="340" priority="10" stopIfTrue="1" operator="containsText" text="Mejorable">
      <formula>NOT(ISERROR(SEARCH("Mejorable",U11)))</formula>
    </cfRule>
  </conditionalFormatting>
  <conditionalFormatting sqref="P25">
    <cfRule type="cellIs" priority="9" stopIfTrue="1" operator="equal">
      <formula>"10, 25, 50, 100"</formula>
    </cfRule>
  </conditionalFormatting>
  <conditionalFormatting sqref="T25">
    <cfRule type="cellIs" dxfId="339" priority="5" stopIfTrue="1" operator="equal">
      <formula>"IV"</formula>
    </cfRule>
    <cfRule type="cellIs" dxfId="338" priority="6" stopIfTrue="1" operator="equal">
      <formula>"III"</formula>
    </cfRule>
    <cfRule type="cellIs" dxfId="337" priority="7" stopIfTrue="1" operator="equal">
      <formula>"II"</formula>
    </cfRule>
    <cfRule type="cellIs" dxfId="336" priority="8" stopIfTrue="1" operator="equal">
      <formula>"I"</formula>
    </cfRule>
  </conditionalFormatting>
  <conditionalFormatting sqref="U25">
    <cfRule type="cellIs" dxfId="335" priority="3" stopIfTrue="1" operator="equal">
      <formula>"No Aceptable"</formula>
    </cfRule>
    <cfRule type="cellIs" dxfId="334" priority="4" stopIfTrue="1" operator="equal">
      <formula>"Aceptable"</formula>
    </cfRule>
  </conditionalFormatting>
  <conditionalFormatting sqref="U25">
    <cfRule type="cellIs" dxfId="333" priority="2" stopIfTrue="1" operator="equal">
      <formula>"No Aceptable o Aceptable Con Control Especifico"</formula>
    </cfRule>
  </conditionalFormatting>
  <conditionalFormatting sqref="U25">
    <cfRule type="containsText" dxfId="332" priority="1" stopIfTrue="1" operator="containsText" text="Mejorable">
      <formula>NOT(ISERROR(SEARCH("Mejorable",U25)))</formula>
    </cfRule>
  </conditionalFormatting>
  <dataValidations count="3">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7">
      <formula1>10</formula1>
      <formula2>100</formula2>
    </dataValidation>
    <dataValidation type="whole" allowBlank="1" showInputMessage="1" showErrorMessage="1" prompt="1 Esporadica (EE)_x000a_2 Ocasional (EO)_x000a_3 Frecuente (EF)_x000a_4 continua (EC)" sqref="O11:O27">
      <formula1>1</formula1>
      <formula2>4</formula2>
    </dataValidation>
    <dataValidation type="list" allowBlank="1" showInputMessage="1" showErrorMessage="1" sqref="E11 H11:H24 H26:H27">
      <formula1>#REF!</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PELIGROS!$A$2:$A$445</xm:f>
          </x14:formula1>
          <xm:sqref>H25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showGridLines="0" topLeftCell="A11" zoomScale="80" zoomScaleNormal="80" workbookViewId="0">
      <selection activeCell="B11" sqref="B11:B22"/>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5" t="s">
        <v>1278</v>
      </c>
      <c r="D2" s="46"/>
      <c r="E2" s="46"/>
      <c r="F2" s="46"/>
      <c r="G2" s="47"/>
      <c r="K2" s="9"/>
      <c r="L2" s="9"/>
      <c r="M2" s="9"/>
      <c r="V2" s="9"/>
      <c r="AB2" s="10"/>
      <c r="AC2" s="6"/>
      <c r="AD2" s="6"/>
    </row>
    <row r="3" spans="1:30" s="8" customFormat="1" ht="15" customHeight="1">
      <c r="A3" s="5"/>
      <c r="B3" s="6"/>
      <c r="C3" s="125" t="s">
        <v>1305</v>
      </c>
      <c r="D3" s="126"/>
      <c r="E3" s="126"/>
      <c r="F3" s="126"/>
      <c r="G3" s="127"/>
      <c r="K3" s="9"/>
      <c r="L3" s="9"/>
      <c r="M3" s="9"/>
      <c r="V3" s="9"/>
      <c r="AB3" s="10"/>
      <c r="AC3" s="6"/>
      <c r="AD3" s="6"/>
    </row>
    <row r="4" spans="1:30" s="8" customFormat="1" ht="15" customHeight="1" thickBot="1">
      <c r="A4" s="5"/>
      <c r="B4" s="6"/>
      <c r="C4" s="128" t="s">
        <v>1308</v>
      </c>
      <c r="D4" s="129"/>
      <c r="E4" s="129"/>
      <c r="F4" s="129"/>
      <c r="G4" s="130"/>
      <c r="K4" s="9"/>
      <c r="L4" s="9"/>
      <c r="M4" s="9"/>
      <c r="V4" s="9"/>
      <c r="AB4" s="10"/>
      <c r="AC4" s="6"/>
      <c r="AD4" s="6"/>
    </row>
    <row r="5" spans="1:30" s="8" customFormat="1" ht="11.25" customHeight="1">
      <c r="A5" s="5"/>
      <c r="B5" s="6"/>
      <c r="C5" s="11" t="s">
        <v>1197</v>
      </c>
      <c r="E5" s="172"/>
      <c r="F5" s="172"/>
      <c r="G5" s="172"/>
      <c r="H5" s="7"/>
      <c r="I5" s="7"/>
      <c r="K5" s="9"/>
      <c r="L5" s="9"/>
      <c r="M5" s="9"/>
      <c r="V5" s="9"/>
      <c r="AB5" s="10"/>
      <c r="AC5" s="6"/>
      <c r="AD5" s="6"/>
    </row>
    <row r="6" spans="1:30" s="8" customFormat="1" ht="11.25" customHeight="1">
      <c r="A6" s="5"/>
      <c r="B6" s="6"/>
      <c r="C6" s="11"/>
      <c r="E6" s="54"/>
      <c r="F6" s="54"/>
      <c r="G6" s="54"/>
      <c r="H6" s="7"/>
      <c r="I6" s="7"/>
      <c r="K6" s="9"/>
      <c r="L6" s="9"/>
      <c r="M6" s="9"/>
      <c r="V6" s="9"/>
      <c r="AB6" s="10"/>
      <c r="AC6" s="6"/>
      <c r="AD6" s="6"/>
    </row>
    <row r="7" spans="1:30" s="8" customFormat="1" ht="11.25" customHeight="1" thickBot="1">
      <c r="A7" s="5"/>
      <c r="B7" s="6"/>
      <c r="C7" s="11"/>
      <c r="E7" s="54"/>
      <c r="F7" s="54"/>
      <c r="G7" s="54"/>
      <c r="H7" s="7"/>
      <c r="I7" s="7"/>
      <c r="K7" s="9"/>
      <c r="L7" s="9"/>
      <c r="M7" s="9"/>
      <c r="V7" s="9"/>
      <c r="AB7" s="10"/>
      <c r="AC7" s="6"/>
      <c r="AD7" s="6"/>
    </row>
    <row r="8" spans="1:30" ht="17.25" customHeight="1" thickBot="1">
      <c r="A8" s="158" t="s">
        <v>11</v>
      </c>
      <c r="B8" s="161" t="s">
        <v>12</v>
      </c>
      <c r="C8" s="173" t="s">
        <v>0</v>
      </c>
      <c r="D8" s="173"/>
      <c r="E8" s="173"/>
      <c r="F8" s="173"/>
      <c r="G8" s="140" t="s">
        <v>1</v>
      </c>
      <c r="H8" s="141"/>
      <c r="I8" s="142"/>
      <c r="J8" s="174" t="s">
        <v>2</v>
      </c>
      <c r="K8" s="171" t="s">
        <v>3</v>
      </c>
      <c r="L8" s="171"/>
      <c r="M8" s="171"/>
      <c r="N8" s="171" t="s">
        <v>4</v>
      </c>
      <c r="O8" s="171"/>
      <c r="P8" s="171"/>
      <c r="Q8" s="171"/>
      <c r="R8" s="171"/>
      <c r="S8" s="171"/>
      <c r="T8" s="171"/>
      <c r="U8" s="171" t="s">
        <v>5</v>
      </c>
      <c r="V8" s="171" t="s">
        <v>6</v>
      </c>
      <c r="W8" s="175"/>
      <c r="X8" s="170" t="s">
        <v>7</v>
      </c>
      <c r="Y8" s="170"/>
      <c r="Z8" s="170"/>
      <c r="AA8" s="170"/>
      <c r="AB8" s="170"/>
      <c r="AC8" s="170"/>
      <c r="AD8" s="170"/>
    </row>
    <row r="9" spans="1:30" ht="15.75" customHeight="1" thickBot="1">
      <c r="A9" s="159"/>
      <c r="B9" s="162"/>
      <c r="C9" s="173"/>
      <c r="D9" s="173"/>
      <c r="E9" s="173"/>
      <c r="F9" s="173"/>
      <c r="G9" s="143"/>
      <c r="H9" s="144"/>
      <c r="I9" s="145"/>
      <c r="J9" s="174"/>
      <c r="K9" s="171"/>
      <c r="L9" s="171"/>
      <c r="M9" s="171"/>
      <c r="N9" s="171"/>
      <c r="O9" s="171"/>
      <c r="P9" s="171"/>
      <c r="Q9" s="171"/>
      <c r="R9" s="171"/>
      <c r="S9" s="171"/>
      <c r="T9" s="171"/>
      <c r="U9" s="175"/>
      <c r="V9" s="175"/>
      <c r="W9" s="175"/>
      <c r="X9" s="170"/>
      <c r="Y9" s="170"/>
      <c r="Z9" s="170"/>
      <c r="AA9" s="170"/>
      <c r="AB9" s="170"/>
      <c r="AC9" s="170"/>
      <c r="AD9" s="170"/>
    </row>
    <row r="10" spans="1:30" ht="39" thickBot="1">
      <c r="A10" s="160"/>
      <c r="B10" s="163"/>
      <c r="C10" s="55" t="s">
        <v>13</v>
      </c>
      <c r="D10" s="55" t="s">
        <v>14</v>
      </c>
      <c r="E10" s="55" t="s">
        <v>1077</v>
      </c>
      <c r="F10" s="55" t="s">
        <v>15</v>
      </c>
      <c r="G10" s="55" t="s">
        <v>16</v>
      </c>
      <c r="H10" s="176" t="s">
        <v>17</v>
      </c>
      <c r="I10" s="177"/>
      <c r="J10" s="174"/>
      <c r="K10" s="55" t="s">
        <v>18</v>
      </c>
      <c r="L10" s="55" t="s">
        <v>19</v>
      </c>
      <c r="M10" s="55" t="s">
        <v>20</v>
      </c>
      <c r="N10" s="55" t="s">
        <v>21</v>
      </c>
      <c r="O10" s="55" t="s">
        <v>22</v>
      </c>
      <c r="P10" s="55" t="s">
        <v>37</v>
      </c>
      <c r="Q10" s="55" t="s">
        <v>36</v>
      </c>
      <c r="R10" s="55" t="s">
        <v>23</v>
      </c>
      <c r="S10" s="55" t="s">
        <v>38</v>
      </c>
      <c r="T10" s="55" t="s">
        <v>24</v>
      </c>
      <c r="U10" s="55" t="s">
        <v>25</v>
      </c>
      <c r="V10" s="55" t="s">
        <v>39</v>
      </c>
      <c r="W10" s="55" t="s">
        <v>26</v>
      </c>
      <c r="X10" s="55" t="s">
        <v>8</v>
      </c>
      <c r="Y10" s="55" t="s">
        <v>9</v>
      </c>
      <c r="Z10" s="55" t="s">
        <v>10</v>
      </c>
      <c r="AA10" s="55" t="s">
        <v>31</v>
      </c>
      <c r="AB10" s="55" t="s">
        <v>27</v>
      </c>
      <c r="AC10" s="55" t="s">
        <v>28</v>
      </c>
      <c r="AD10" s="55" t="s">
        <v>29</v>
      </c>
    </row>
    <row r="11" spans="1:30" ht="15">
      <c r="A11" s="108" t="s">
        <v>1309</v>
      </c>
      <c r="B11" s="108" t="s">
        <v>1282</v>
      </c>
      <c r="C11" s="124" t="s">
        <v>1231</v>
      </c>
      <c r="D11" s="167" t="s">
        <v>1232</v>
      </c>
      <c r="E11" s="169" t="s">
        <v>1063</v>
      </c>
      <c r="F11" s="169" t="s">
        <v>1222</v>
      </c>
      <c r="G11" s="56" t="e">
        <f>VLOOKUP(H11,#REF!,2,0)</f>
        <v>#REF!</v>
      </c>
      <c r="H11" s="57" t="s">
        <v>108</v>
      </c>
      <c r="I11" s="57" t="s">
        <v>1252</v>
      </c>
      <c r="J11" s="56" t="e">
        <f>VLOOKUP(H11,#REF!,3,0)</f>
        <v>#REF!</v>
      </c>
      <c r="K11" s="58"/>
      <c r="L11" s="56" t="e">
        <f>VLOOKUP(H11,#REF!,4,0)</f>
        <v>#REF!</v>
      </c>
      <c r="M11" s="56" t="e">
        <f>VLOOKUP(H11,#REF!,5,0)</f>
        <v>#REF!</v>
      </c>
      <c r="N11" s="58">
        <v>2</v>
      </c>
      <c r="O11" s="59">
        <v>3</v>
      </c>
      <c r="P11" s="59">
        <v>10</v>
      </c>
      <c r="Q11" s="59">
        <f>N11*O11</f>
        <v>6</v>
      </c>
      <c r="R11" s="59">
        <f>P11*Q11</f>
        <v>60</v>
      </c>
      <c r="S11" s="60" t="str">
        <f>IF(Q11=40,"MA-40",IF(Q11=30,"MA-30",IF(Q11=20,"A-20",IF(Q11=10,"A-10",IF(Q11=24,"MA-24",IF(Q11=18,"A-18",IF(Q11=12,"A-12",IF(Q11=6,"M-6",IF(Q11=8,"M-8",IF(Q11=6,"M-6",IF(Q11=4,"B-4",IF(Q11=2,"B-2",))))))))))))</f>
        <v>M-6</v>
      </c>
      <c r="T11" s="61" t="str">
        <f t="shared" ref="T11:T22" si="0">IF(R11&lt;=20,"IV",IF(R11&lt;=120,"III",IF(R11&lt;=500,"II",IF(R11&lt;=4000,"I"))))</f>
        <v>III</v>
      </c>
      <c r="U11" s="62" t="str">
        <f>IF(T11=0,"",IF(T11="IV","Aceptable",IF(T11="III","Mejorable",IF(T11="II","No Aceptable o Aceptable Con Control Especifico",IF(T11="I","No Aceptable","")))))</f>
        <v>Mejorable</v>
      </c>
      <c r="V11" s="123">
        <v>4</v>
      </c>
      <c r="W11" s="56" t="e">
        <f>VLOOKUP(H11,#REF!,6,0)</f>
        <v>#REF!</v>
      </c>
      <c r="X11" s="63"/>
      <c r="Y11" s="63"/>
      <c r="Z11" s="63"/>
      <c r="AA11" s="64"/>
      <c r="AB11" s="64" t="e">
        <f>VLOOKUP(H11,#REF!,7,0)</f>
        <v>#REF!</v>
      </c>
      <c r="AC11" s="123" t="s">
        <v>1233</v>
      </c>
      <c r="AD11" s="124" t="s">
        <v>1201</v>
      </c>
    </row>
    <row r="12" spans="1:30" ht="51">
      <c r="A12" s="109"/>
      <c r="B12" s="109"/>
      <c r="C12" s="121"/>
      <c r="D12" s="168"/>
      <c r="E12" s="139"/>
      <c r="F12" s="139"/>
      <c r="G12" s="56" t="e">
        <f>VLOOKUP(H12,#REF!,2,0)</f>
        <v>#REF!</v>
      </c>
      <c r="H12" s="57" t="s">
        <v>117</v>
      </c>
      <c r="I12" s="57" t="s">
        <v>1252</v>
      </c>
      <c r="J12" s="56" t="e">
        <f>VLOOKUP(H12,#REF!,3,0)</f>
        <v>#REF!</v>
      </c>
      <c r="K12" s="65"/>
      <c r="L12" s="56" t="e">
        <f>VLOOKUP(H12,#REF!,4,0)</f>
        <v>#REF!</v>
      </c>
      <c r="M12" s="56" t="e">
        <f>VLOOKUP(H12,#REF!,5,0)</f>
        <v>#REF!</v>
      </c>
      <c r="N12" s="65">
        <v>2</v>
      </c>
      <c r="O12" s="66">
        <v>3</v>
      </c>
      <c r="P12" s="66">
        <v>10</v>
      </c>
      <c r="Q12" s="59">
        <f t="shared" ref="Q12:Q22" si="1">N12*O12</f>
        <v>6</v>
      </c>
      <c r="R12" s="59">
        <f t="shared" ref="R12:R22" si="2">P12*Q12</f>
        <v>60</v>
      </c>
      <c r="S12" s="67" t="str">
        <f t="shared" ref="S12:S22" si="3">IF(Q12=40,"MA-40",IF(Q12=30,"MA-30",IF(Q12=20,"A-20",IF(Q12=10,"A-10",IF(Q12=24,"MA-24",IF(Q12=18,"A-18",IF(Q12=12,"A-12",IF(Q12=6,"M-6",IF(Q12=8,"M-8",IF(Q12=6,"M-6",IF(Q12=4,"B-4",IF(Q12=2,"B-2",))))))))))))</f>
        <v>M-6</v>
      </c>
      <c r="T12" s="68" t="str">
        <f t="shared" si="0"/>
        <v>III</v>
      </c>
      <c r="U12" s="69" t="str">
        <f t="shared" ref="U12:U22" si="4">IF(T12=0,"",IF(T12="IV","Aceptable",IF(T12="III","Mejorable",IF(T12="II","No Aceptable o Aceptable Con Control Especifico",IF(T12="I","No Aceptable","")))))</f>
        <v>Mejorable</v>
      </c>
      <c r="V12" s="118"/>
      <c r="W12" s="56" t="e">
        <f>VLOOKUP(H12,#REF!,6,0)</f>
        <v>#REF!</v>
      </c>
      <c r="X12" s="70"/>
      <c r="Y12" s="70"/>
      <c r="Z12" s="70"/>
      <c r="AA12" s="71"/>
      <c r="AB12" s="64" t="e">
        <f>VLOOKUP(H12,#REF!,7,0)</f>
        <v>#REF!</v>
      </c>
      <c r="AC12" s="118"/>
      <c r="AD12" s="121"/>
    </row>
    <row r="13" spans="1:30" ht="51">
      <c r="A13" s="109"/>
      <c r="B13" s="109"/>
      <c r="C13" s="121"/>
      <c r="D13" s="168"/>
      <c r="E13" s="139"/>
      <c r="F13" s="139"/>
      <c r="G13" s="56" t="e">
        <f>VLOOKUP(H13,#REF!,2,0)</f>
        <v>#REF!</v>
      </c>
      <c r="H13" s="57" t="s">
        <v>120</v>
      </c>
      <c r="I13" s="57" t="s">
        <v>1252</v>
      </c>
      <c r="J13" s="56" t="e">
        <f>VLOOKUP(H13,#REF!,3,0)</f>
        <v>#REF!</v>
      </c>
      <c r="K13" s="65"/>
      <c r="L13" s="56" t="e">
        <f>VLOOKUP(H13,#REF!,4,0)</f>
        <v>#REF!</v>
      </c>
      <c r="M13" s="56" t="e">
        <f>VLOOKUP(H13,#REF!,5,0)</f>
        <v>#REF!</v>
      </c>
      <c r="N13" s="65">
        <v>2</v>
      </c>
      <c r="O13" s="66">
        <v>3</v>
      </c>
      <c r="P13" s="66">
        <v>10</v>
      </c>
      <c r="Q13" s="59">
        <f t="shared" si="1"/>
        <v>6</v>
      </c>
      <c r="R13" s="59">
        <f t="shared" si="2"/>
        <v>60</v>
      </c>
      <c r="S13" s="67" t="str">
        <f t="shared" si="3"/>
        <v>M-6</v>
      </c>
      <c r="T13" s="68" t="str">
        <f t="shared" si="0"/>
        <v>III</v>
      </c>
      <c r="U13" s="69" t="str">
        <f t="shared" si="4"/>
        <v>Mejorable</v>
      </c>
      <c r="V13" s="118"/>
      <c r="W13" s="56" t="e">
        <f>VLOOKUP(H13,#REF!,6,0)</f>
        <v>#REF!</v>
      </c>
      <c r="X13" s="70"/>
      <c r="Y13" s="70"/>
      <c r="Z13" s="70"/>
      <c r="AA13" s="71"/>
      <c r="AB13" s="64" t="e">
        <f>VLOOKUP(H13,#REF!,7,0)</f>
        <v>#REF!</v>
      </c>
      <c r="AC13" s="119"/>
      <c r="AD13" s="121"/>
    </row>
    <row r="14" spans="1:30" ht="51">
      <c r="A14" s="109"/>
      <c r="B14" s="109"/>
      <c r="C14" s="121"/>
      <c r="D14" s="168"/>
      <c r="E14" s="139"/>
      <c r="F14" s="139"/>
      <c r="G14" s="56" t="e">
        <f>VLOOKUP(H14,#REF!,2,0)</f>
        <v>#REF!</v>
      </c>
      <c r="H14" s="57" t="s">
        <v>67</v>
      </c>
      <c r="I14" s="57" t="s">
        <v>1254</v>
      </c>
      <c r="J14" s="56" t="e">
        <f>VLOOKUP(H14,#REF!,3,0)</f>
        <v>#REF!</v>
      </c>
      <c r="K14" s="65"/>
      <c r="L14" s="56" t="e">
        <f>VLOOKUP(H14,#REF!,4,0)</f>
        <v>#REF!</v>
      </c>
      <c r="M14" s="56" t="e">
        <f>VLOOKUP(H14,#REF!,5,0)</f>
        <v>#REF!</v>
      </c>
      <c r="N14" s="65">
        <v>2</v>
      </c>
      <c r="O14" s="66">
        <v>3</v>
      </c>
      <c r="P14" s="66">
        <v>10</v>
      </c>
      <c r="Q14" s="59">
        <f t="shared" si="1"/>
        <v>6</v>
      </c>
      <c r="R14" s="59">
        <f t="shared" si="2"/>
        <v>60</v>
      </c>
      <c r="S14" s="67" t="str">
        <f t="shared" si="3"/>
        <v>M-6</v>
      </c>
      <c r="T14" s="68" t="str">
        <f t="shared" si="0"/>
        <v>III</v>
      </c>
      <c r="U14" s="69" t="str">
        <f t="shared" si="4"/>
        <v>Mejorable</v>
      </c>
      <c r="V14" s="118"/>
      <c r="W14" s="56" t="e">
        <f>VLOOKUP(H14,#REF!,6,0)</f>
        <v>#REF!</v>
      </c>
      <c r="X14" s="70"/>
      <c r="Y14" s="70"/>
      <c r="Z14" s="70"/>
      <c r="AA14" s="71"/>
      <c r="AB14" s="64" t="e">
        <f>VLOOKUP(H14,#REF!,7,0)</f>
        <v>#REF!</v>
      </c>
      <c r="AC14" s="70" t="s">
        <v>1202</v>
      </c>
      <c r="AD14" s="121"/>
    </row>
    <row r="15" spans="1:30" ht="51">
      <c r="A15" s="109"/>
      <c r="B15" s="109"/>
      <c r="C15" s="121"/>
      <c r="D15" s="168"/>
      <c r="E15" s="139"/>
      <c r="F15" s="139"/>
      <c r="G15" s="56" t="e">
        <f>VLOOKUP(H15,#REF!,2,0)</f>
        <v>#REF!</v>
      </c>
      <c r="H15" s="57" t="s">
        <v>250</v>
      </c>
      <c r="I15" s="57" t="s">
        <v>1255</v>
      </c>
      <c r="J15" s="56" t="e">
        <f>VLOOKUP(H15,#REF!,3,0)</f>
        <v>#REF!</v>
      </c>
      <c r="K15" s="65"/>
      <c r="L15" s="56" t="e">
        <f>VLOOKUP(H15,#REF!,4,0)</f>
        <v>#REF!</v>
      </c>
      <c r="M15" s="56" t="e">
        <f>VLOOKUP(H15,#REF!,5,0)</f>
        <v>#REF!</v>
      </c>
      <c r="N15" s="65">
        <v>2</v>
      </c>
      <c r="O15" s="66">
        <v>3</v>
      </c>
      <c r="P15" s="66">
        <v>25</v>
      </c>
      <c r="Q15" s="59">
        <f t="shared" si="1"/>
        <v>6</v>
      </c>
      <c r="R15" s="59">
        <f t="shared" si="2"/>
        <v>150</v>
      </c>
      <c r="S15" s="67" t="str">
        <f t="shared" si="3"/>
        <v>M-6</v>
      </c>
      <c r="T15" s="68" t="str">
        <f t="shared" si="0"/>
        <v>II</v>
      </c>
      <c r="U15" s="69" t="str">
        <f t="shared" si="4"/>
        <v>No Aceptable o Aceptable Con Control Especifico</v>
      </c>
      <c r="V15" s="118"/>
      <c r="W15" s="56" t="e">
        <f>VLOOKUP(H15,#REF!,6,0)</f>
        <v>#REF!</v>
      </c>
      <c r="X15" s="70"/>
      <c r="Y15" s="70"/>
      <c r="Z15" s="70"/>
      <c r="AA15" s="71"/>
      <c r="AB15" s="64" t="e">
        <f>VLOOKUP(H15,#REF!,7,0)</f>
        <v>#REF!</v>
      </c>
      <c r="AC15" s="70"/>
      <c r="AD15" s="121"/>
    </row>
    <row r="16" spans="1:30" ht="63.75">
      <c r="A16" s="109"/>
      <c r="B16" s="109"/>
      <c r="C16" s="121"/>
      <c r="D16" s="168"/>
      <c r="E16" s="139"/>
      <c r="F16" s="139"/>
      <c r="G16" s="56" t="e">
        <f>VLOOKUP(H16,#REF!,2,0)</f>
        <v>#REF!</v>
      </c>
      <c r="H16" s="57" t="s">
        <v>72</v>
      </c>
      <c r="I16" s="57" t="s">
        <v>1256</v>
      </c>
      <c r="J16" s="56" t="e">
        <f>VLOOKUP(H16,#REF!,3,0)</f>
        <v>#REF!</v>
      </c>
      <c r="K16" s="65"/>
      <c r="L16" s="56" t="e">
        <f>VLOOKUP(H16,#REF!,4,0)</f>
        <v>#REF!</v>
      </c>
      <c r="M16" s="56" t="e">
        <f>VLOOKUP(H16,#REF!,5,0)</f>
        <v>#REF!</v>
      </c>
      <c r="N16" s="65">
        <v>2</v>
      </c>
      <c r="O16" s="66">
        <v>3</v>
      </c>
      <c r="P16" s="66">
        <v>10</v>
      </c>
      <c r="Q16" s="59">
        <f t="shared" si="1"/>
        <v>6</v>
      </c>
      <c r="R16" s="59">
        <f t="shared" si="2"/>
        <v>60</v>
      </c>
      <c r="S16" s="67" t="str">
        <f t="shared" si="3"/>
        <v>M-6</v>
      </c>
      <c r="T16" s="68" t="str">
        <f t="shared" si="0"/>
        <v>III</v>
      </c>
      <c r="U16" s="69" t="str">
        <f t="shared" si="4"/>
        <v>Mejorable</v>
      </c>
      <c r="V16" s="118"/>
      <c r="W16" s="56" t="e">
        <f>VLOOKUP(H16,#REF!,6,0)</f>
        <v>#REF!</v>
      </c>
      <c r="X16" s="70"/>
      <c r="Y16" s="70"/>
      <c r="Z16" s="70"/>
      <c r="AA16" s="71"/>
      <c r="AB16" s="64" t="e">
        <f>VLOOKUP(H16,#REF!,7,0)</f>
        <v>#REF!</v>
      </c>
      <c r="AC16" s="70" t="s">
        <v>1203</v>
      </c>
      <c r="AD16" s="121"/>
    </row>
    <row r="17" spans="1:30" ht="51">
      <c r="A17" s="109"/>
      <c r="B17" s="109"/>
      <c r="C17" s="121"/>
      <c r="D17" s="168"/>
      <c r="E17" s="139"/>
      <c r="F17" s="139"/>
      <c r="G17" s="56" t="e">
        <f>VLOOKUP(H17,#REF!,2,0)</f>
        <v>#REF!</v>
      </c>
      <c r="H17" s="57" t="s">
        <v>40</v>
      </c>
      <c r="I17" s="57" t="s">
        <v>1257</v>
      </c>
      <c r="J17" s="56" t="e">
        <f>VLOOKUP(H17,#REF!,3,0)</f>
        <v>#REF!</v>
      </c>
      <c r="K17" s="65"/>
      <c r="L17" s="56" t="e">
        <f>VLOOKUP(H17,#REF!,4,0)</f>
        <v>#REF!</v>
      </c>
      <c r="M17" s="56" t="e">
        <f>VLOOKUP(H17,#REF!,5,0)</f>
        <v>#REF!</v>
      </c>
      <c r="N17" s="65">
        <v>2</v>
      </c>
      <c r="O17" s="66">
        <v>3</v>
      </c>
      <c r="P17" s="66">
        <v>25</v>
      </c>
      <c r="Q17" s="59">
        <f t="shared" si="1"/>
        <v>6</v>
      </c>
      <c r="R17" s="59">
        <f t="shared" si="2"/>
        <v>150</v>
      </c>
      <c r="S17" s="67" t="str">
        <f t="shared" si="3"/>
        <v>M-6</v>
      </c>
      <c r="T17" s="68" t="str">
        <f t="shared" si="0"/>
        <v>II</v>
      </c>
      <c r="U17" s="69" t="str">
        <f t="shared" si="4"/>
        <v>No Aceptable o Aceptable Con Control Especifico</v>
      </c>
      <c r="V17" s="118"/>
      <c r="W17" s="56" t="e">
        <f>VLOOKUP(H17,#REF!,6,0)</f>
        <v>#REF!</v>
      </c>
      <c r="X17" s="70"/>
      <c r="Y17" s="70"/>
      <c r="Z17" s="70"/>
      <c r="AA17" s="71"/>
      <c r="AB17" s="64" t="e">
        <f>VLOOKUP(H17,#REF!,7,0)</f>
        <v>#REF!</v>
      </c>
      <c r="AC17" s="70" t="s">
        <v>1204</v>
      </c>
      <c r="AD17" s="121"/>
    </row>
    <row r="18" spans="1:30" ht="51">
      <c r="A18" s="109"/>
      <c r="B18" s="109"/>
      <c r="C18" s="121"/>
      <c r="D18" s="168"/>
      <c r="E18" s="139"/>
      <c r="F18" s="139"/>
      <c r="G18" s="56" t="e">
        <f>VLOOKUP(H18,#REF!,2,0)</f>
        <v>#REF!</v>
      </c>
      <c r="H18" s="57" t="s">
        <v>47</v>
      </c>
      <c r="I18" s="57" t="s">
        <v>1257</v>
      </c>
      <c r="J18" s="56" t="e">
        <f>VLOOKUP(H18,#REF!,3,0)</f>
        <v>#REF!</v>
      </c>
      <c r="K18" s="65"/>
      <c r="L18" s="56" t="e">
        <f>VLOOKUP(H18,#REF!,4,0)</f>
        <v>#REF!</v>
      </c>
      <c r="M18" s="56" t="e">
        <f>VLOOKUP(H18,#REF!,5,0)</f>
        <v>#REF!</v>
      </c>
      <c r="N18" s="65">
        <v>2</v>
      </c>
      <c r="O18" s="66">
        <v>3</v>
      </c>
      <c r="P18" s="66">
        <v>25</v>
      </c>
      <c r="Q18" s="59">
        <f t="shared" si="1"/>
        <v>6</v>
      </c>
      <c r="R18" s="59">
        <f t="shared" si="2"/>
        <v>150</v>
      </c>
      <c r="S18" s="67" t="str">
        <f t="shared" si="3"/>
        <v>M-6</v>
      </c>
      <c r="T18" s="68" t="str">
        <f t="shared" si="0"/>
        <v>II</v>
      </c>
      <c r="U18" s="69" t="str">
        <f t="shared" si="4"/>
        <v>No Aceptable o Aceptable Con Control Especifico</v>
      </c>
      <c r="V18" s="118"/>
      <c r="W18" s="56" t="e">
        <f>VLOOKUP(H18,#REF!,6,0)</f>
        <v>#REF!</v>
      </c>
      <c r="X18" s="70"/>
      <c r="Y18" s="70"/>
      <c r="Z18" s="70"/>
      <c r="AA18" s="71"/>
      <c r="AB18" s="64" t="e">
        <f>VLOOKUP(H18,#REF!,7,0)</f>
        <v>#REF!</v>
      </c>
      <c r="AC18" s="70" t="s">
        <v>1204</v>
      </c>
      <c r="AD18" s="121"/>
    </row>
    <row r="19" spans="1:30" ht="51">
      <c r="A19" s="109"/>
      <c r="B19" s="109"/>
      <c r="C19" s="121"/>
      <c r="D19" s="168"/>
      <c r="E19" s="139"/>
      <c r="F19" s="139"/>
      <c r="G19" s="56" t="e">
        <f>VLOOKUP(H19,#REF!,2,0)</f>
        <v>#REF!</v>
      </c>
      <c r="H19" s="57" t="s">
        <v>1188</v>
      </c>
      <c r="I19" s="57" t="s">
        <v>1260</v>
      </c>
      <c r="J19" s="56" t="e">
        <f>VLOOKUP(H19,#REF!,3,0)</f>
        <v>#REF!</v>
      </c>
      <c r="K19" s="65"/>
      <c r="L19" s="56" t="e">
        <f>VLOOKUP(H19,#REF!,4,0)</f>
        <v>#REF!</v>
      </c>
      <c r="M19" s="56" t="e">
        <f>VLOOKUP(H19,#REF!,5,0)</f>
        <v>#REF!</v>
      </c>
      <c r="N19" s="65">
        <v>2</v>
      </c>
      <c r="O19" s="66">
        <v>3</v>
      </c>
      <c r="P19" s="66">
        <v>60</v>
      </c>
      <c r="Q19" s="59">
        <f t="shared" si="1"/>
        <v>6</v>
      </c>
      <c r="R19" s="59">
        <f t="shared" si="2"/>
        <v>360</v>
      </c>
      <c r="S19" s="67" t="str">
        <f t="shared" si="3"/>
        <v>M-6</v>
      </c>
      <c r="T19" s="68" t="str">
        <f t="shared" si="0"/>
        <v>II</v>
      </c>
      <c r="U19" s="69" t="str">
        <f t="shared" si="4"/>
        <v>No Aceptable o Aceptable Con Control Especifico</v>
      </c>
      <c r="V19" s="118"/>
      <c r="W19" s="56" t="e">
        <f>VLOOKUP(H19,#REF!,6,0)</f>
        <v>#REF!</v>
      </c>
      <c r="X19" s="70"/>
      <c r="Y19" s="70"/>
      <c r="Z19" s="70"/>
      <c r="AA19" s="71"/>
      <c r="AB19" s="64" t="e">
        <f>VLOOKUP(H19,#REF!,7,0)</f>
        <v>#REF!</v>
      </c>
      <c r="AC19" s="70" t="s">
        <v>1206</v>
      </c>
      <c r="AD19" s="121"/>
    </row>
    <row r="20" spans="1:30" ht="40.5">
      <c r="A20" s="109"/>
      <c r="B20" s="109"/>
      <c r="C20" s="121"/>
      <c r="D20" s="168"/>
      <c r="E20" s="139"/>
      <c r="F20" s="139"/>
      <c r="G20" s="56" t="e">
        <f>VLOOKUP(H20,#REF!,2,0)</f>
        <v>#REF!</v>
      </c>
      <c r="H20" s="57" t="s">
        <v>597</v>
      </c>
      <c r="I20" s="57" t="s">
        <v>1260</v>
      </c>
      <c r="J20" s="56" t="e">
        <f>VLOOKUP(H20,#REF!,3,0)</f>
        <v>#REF!</v>
      </c>
      <c r="K20" s="65"/>
      <c r="L20" s="56" t="e">
        <f>VLOOKUP(H20,#REF!,4,0)</f>
        <v>#REF!</v>
      </c>
      <c r="M20" s="56" t="e">
        <f>VLOOKUP(H20,#REF!,5,0)</f>
        <v>#REF!</v>
      </c>
      <c r="N20" s="65">
        <v>2</v>
      </c>
      <c r="O20" s="66">
        <v>3</v>
      </c>
      <c r="P20" s="66">
        <v>25</v>
      </c>
      <c r="Q20" s="59">
        <f t="shared" si="1"/>
        <v>6</v>
      </c>
      <c r="R20" s="59">
        <f t="shared" si="2"/>
        <v>150</v>
      </c>
      <c r="S20" s="67" t="str">
        <f t="shared" si="3"/>
        <v>M-6</v>
      </c>
      <c r="T20" s="68" t="str">
        <f t="shared" si="0"/>
        <v>II</v>
      </c>
      <c r="U20" s="69" t="str">
        <f t="shared" si="4"/>
        <v>No Aceptable o Aceptable Con Control Especifico</v>
      </c>
      <c r="V20" s="118"/>
      <c r="W20" s="56" t="e">
        <f>VLOOKUP(H20,#REF!,6,0)</f>
        <v>#REF!</v>
      </c>
      <c r="X20" s="70"/>
      <c r="Y20" s="70"/>
      <c r="Z20" s="70"/>
      <c r="AA20" s="71"/>
      <c r="AB20" s="64" t="e">
        <f>VLOOKUP(H20,#REF!,7,0)</f>
        <v>#REF!</v>
      </c>
      <c r="AC20" s="70" t="s">
        <v>1223</v>
      </c>
      <c r="AD20" s="121"/>
    </row>
    <row r="21" spans="1:30" ht="63.75">
      <c r="A21" s="109"/>
      <c r="B21" s="109"/>
      <c r="C21" s="121"/>
      <c r="D21" s="168"/>
      <c r="E21" s="139"/>
      <c r="F21" s="139"/>
      <c r="G21" s="56" t="e">
        <f>VLOOKUP(H21,#REF!,2,0)</f>
        <v>#REF!</v>
      </c>
      <c r="H21" s="57" t="s">
        <v>57</v>
      </c>
      <c r="I21" s="57" t="s">
        <v>1260</v>
      </c>
      <c r="J21" s="56" t="e">
        <f>VLOOKUP(H21,#REF!,3,0)</f>
        <v>#REF!</v>
      </c>
      <c r="K21" s="65"/>
      <c r="L21" s="56" t="e">
        <f>VLOOKUP(H21,#REF!,4,0)</f>
        <v>#REF!</v>
      </c>
      <c r="M21" s="56" t="e">
        <f>VLOOKUP(H21,#REF!,5,0)</f>
        <v>#REF!</v>
      </c>
      <c r="N21" s="65">
        <v>2</v>
      </c>
      <c r="O21" s="66">
        <v>3</v>
      </c>
      <c r="P21" s="66">
        <v>60</v>
      </c>
      <c r="Q21" s="59">
        <f t="shared" si="1"/>
        <v>6</v>
      </c>
      <c r="R21" s="59">
        <f t="shared" si="2"/>
        <v>360</v>
      </c>
      <c r="S21" s="67" t="str">
        <f t="shared" si="3"/>
        <v>M-6</v>
      </c>
      <c r="T21" s="68" t="str">
        <f t="shared" si="0"/>
        <v>II</v>
      </c>
      <c r="U21" s="69" t="str">
        <f t="shared" si="4"/>
        <v>No Aceptable o Aceptable Con Control Especifico</v>
      </c>
      <c r="V21" s="118"/>
      <c r="W21" s="56" t="e">
        <f>VLOOKUP(H21,#REF!,6,0)</f>
        <v>#REF!</v>
      </c>
      <c r="X21" s="70"/>
      <c r="Y21" s="70"/>
      <c r="Z21" s="70"/>
      <c r="AA21" s="71"/>
      <c r="AB21" s="64" t="e">
        <f>VLOOKUP(H21,#REF!,7,0)</f>
        <v>#REF!</v>
      </c>
      <c r="AC21" s="70" t="s">
        <v>1207</v>
      </c>
      <c r="AD21" s="121"/>
    </row>
    <row r="22" spans="1:30" ht="51.75" thickBot="1">
      <c r="A22" s="184"/>
      <c r="B22" s="184"/>
      <c r="C22" s="185"/>
      <c r="D22" s="179"/>
      <c r="E22" s="180"/>
      <c r="F22" s="180"/>
      <c r="G22" s="56" t="e">
        <f>VLOOKUP(H22,#REF!,2,0)</f>
        <v>#REF!</v>
      </c>
      <c r="H22" s="57" t="s">
        <v>62</v>
      </c>
      <c r="I22" s="57" t="s">
        <v>1263</v>
      </c>
      <c r="J22" s="56" t="e">
        <f>VLOOKUP(H22,#REF!,3,0)</f>
        <v>#REF!</v>
      </c>
      <c r="K22" s="65"/>
      <c r="L22" s="56" t="e">
        <f>VLOOKUP(H22,#REF!,4,0)</f>
        <v>#REF!</v>
      </c>
      <c r="M22" s="56" t="e">
        <f>VLOOKUP(H22,#REF!,5,0)</f>
        <v>#REF!</v>
      </c>
      <c r="N22" s="65">
        <v>2</v>
      </c>
      <c r="O22" s="66">
        <v>1</v>
      </c>
      <c r="P22" s="66">
        <v>100</v>
      </c>
      <c r="Q22" s="59">
        <f t="shared" si="1"/>
        <v>2</v>
      </c>
      <c r="R22" s="59">
        <f t="shared" si="2"/>
        <v>200</v>
      </c>
      <c r="S22" s="67" t="str">
        <f t="shared" si="3"/>
        <v>B-2</v>
      </c>
      <c r="T22" s="68" t="str">
        <f t="shared" si="0"/>
        <v>II</v>
      </c>
      <c r="U22" s="69" t="str">
        <f t="shared" si="4"/>
        <v>No Aceptable o Aceptable Con Control Especifico</v>
      </c>
      <c r="V22" s="119"/>
      <c r="W22" s="56" t="e">
        <f>VLOOKUP(H22,#REF!,6,0)</f>
        <v>#REF!</v>
      </c>
      <c r="X22" s="70"/>
      <c r="Y22" s="70"/>
      <c r="Z22" s="70"/>
      <c r="AA22" s="71"/>
      <c r="AB22" s="64" t="e">
        <f>VLOOKUP(H22,#REF!,7,0)</f>
        <v>#REF!</v>
      </c>
      <c r="AC22" s="70" t="s">
        <v>1208</v>
      </c>
      <c r="AD22" s="122"/>
    </row>
    <row r="24" spans="1:30" ht="13.5" thickBot="1"/>
    <row r="25" spans="1:30" ht="15.75" customHeight="1" thickBot="1">
      <c r="A25" s="165" t="s">
        <v>1194</v>
      </c>
      <c r="B25" s="165"/>
      <c r="C25" s="165"/>
      <c r="D25" s="165"/>
      <c r="E25" s="165"/>
      <c r="F25" s="165"/>
      <c r="G25" s="165"/>
    </row>
    <row r="26" spans="1:30" ht="15.75" customHeight="1" thickBot="1">
      <c r="A26" s="157" t="s">
        <v>1195</v>
      </c>
      <c r="B26" s="157"/>
      <c r="C26" s="157"/>
      <c r="D26" s="166" t="s">
        <v>1196</v>
      </c>
      <c r="E26" s="166"/>
      <c r="F26" s="166"/>
      <c r="G26" s="166"/>
    </row>
    <row r="27" spans="1:30" ht="15.75" customHeight="1">
      <c r="A27" s="148" t="s">
        <v>1226</v>
      </c>
      <c r="B27" s="149"/>
      <c r="C27" s="150"/>
      <c r="D27" s="164" t="s">
        <v>1234</v>
      </c>
      <c r="E27" s="164"/>
      <c r="F27" s="164"/>
      <c r="G27" s="164"/>
    </row>
    <row r="28" spans="1:30" ht="15.75" customHeight="1">
      <c r="A28" s="148" t="s">
        <v>1226</v>
      </c>
      <c r="B28" s="149"/>
      <c r="C28" s="150"/>
      <c r="D28" s="164" t="s">
        <v>1235</v>
      </c>
      <c r="E28" s="164"/>
      <c r="F28" s="164"/>
      <c r="G28" s="164"/>
    </row>
    <row r="29" spans="1:30" ht="15" customHeight="1">
      <c r="A29" s="154" t="s">
        <v>1226</v>
      </c>
      <c r="B29" s="155"/>
      <c r="C29" s="156"/>
      <c r="D29" s="147" t="s">
        <v>1236</v>
      </c>
      <c r="E29" s="147"/>
      <c r="F29" s="147"/>
      <c r="G29" s="147"/>
    </row>
    <row r="30" spans="1:30" ht="15" customHeight="1" thickBot="1">
      <c r="A30" s="151" t="s">
        <v>1302</v>
      </c>
      <c r="B30" s="152"/>
      <c r="C30" s="153"/>
      <c r="D30" s="146" t="s">
        <v>1303</v>
      </c>
      <c r="E30" s="146"/>
      <c r="F30" s="146"/>
      <c r="G30" s="146"/>
    </row>
  </sheetData>
  <mergeCells count="34">
    <mergeCell ref="A25:G25"/>
    <mergeCell ref="V11:V22"/>
    <mergeCell ref="AC11:AC13"/>
    <mergeCell ref="AD11:AD22"/>
    <mergeCell ref="E5:G5"/>
    <mergeCell ref="A8:A10"/>
    <mergeCell ref="B8:B10"/>
    <mergeCell ref="C8:F9"/>
    <mergeCell ref="J8:J10"/>
    <mergeCell ref="K8:M9"/>
    <mergeCell ref="N8:T9"/>
    <mergeCell ref="U8:U9"/>
    <mergeCell ref="V8:W9"/>
    <mergeCell ref="X8:AD9"/>
    <mergeCell ref="A26:C26"/>
    <mergeCell ref="D26:G26"/>
    <mergeCell ref="A27:C27"/>
    <mergeCell ref="D27:G27"/>
    <mergeCell ref="A28:C28"/>
    <mergeCell ref="D28:G28"/>
    <mergeCell ref="C11:C22"/>
    <mergeCell ref="D11:D22"/>
    <mergeCell ref="E11:E22"/>
    <mergeCell ref="F11:F22"/>
    <mergeCell ref="A29:C29"/>
    <mergeCell ref="D29:G29"/>
    <mergeCell ref="A30:C30"/>
    <mergeCell ref="D30:G30"/>
    <mergeCell ref="C3:G3"/>
    <mergeCell ref="C4:G4"/>
    <mergeCell ref="A11:A22"/>
    <mergeCell ref="B11:B22"/>
    <mergeCell ref="H10:I10"/>
    <mergeCell ref="G8:I9"/>
  </mergeCells>
  <conditionalFormatting sqref="U1:U10 U23:U1048576">
    <cfRule type="containsText" dxfId="331" priority="19" operator="containsText" text="No Aceptable o Aceptable con Control Especifico">
      <formula>NOT(ISERROR(SEARCH("No Aceptable o Aceptable con Control Especifico",U1)))</formula>
    </cfRule>
    <cfRule type="containsText" dxfId="330" priority="20" operator="containsText" text="No Aceptable">
      <formula>NOT(ISERROR(SEARCH("No Aceptable",U1)))</formula>
    </cfRule>
    <cfRule type="containsText" dxfId="329" priority="21" operator="containsText" text="No Aceptable o Aceptable con Control Especifico">
      <formula>NOT(ISERROR(SEARCH("No Aceptable o Aceptable con Control Especifico",U1)))</formula>
    </cfRule>
  </conditionalFormatting>
  <conditionalFormatting sqref="T1:T10 T23:T1048576">
    <cfRule type="cellIs" dxfId="328" priority="18" operator="equal">
      <formula>"II"</formula>
    </cfRule>
  </conditionalFormatting>
  <conditionalFormatting sqref="P11:P22">
    <cfRule type="cellIs" priority="9" stopIfTrue="1" operator="equal">
      <formula>"10, 25, 50, 100"</formula>
    </cfRule>
  </conditionalFormatting>
  <conditionalFormatting sqref="T11:T22">
    <cfRule type="cellIs" dxfId="327" priority="5" stopIfTrue="1" operator="equal">
      <formula>"IV"</formula>
    </cfRule>
    <cfRule type="cellIs" dxfId="326" priority="6" stopIfTrue="1" operator="equal">
      <formula>"III"</formula>
    </cfRule>
    <cfRule type="cellIs" dxfId="325" priority="7" stopIfTrue="1" operator="equal">
      <formula>"II"</formula>
    </cfRule>
    <cfRule type="cellIs" dxfId="324" priority="8" stopIfTrue="1" operator="equal">
      <formula>"I"</formula>
    </cfRule>
  </conditionalFormatting>
  <conditionalFormatting sqref="U11:U22">
    <cfRule type="cellIs" dxfId="323" priority="3" stopIfTrue="1" operator="equal">
      <formula>"No Aceptable"</formula>
    </cfRule>
    <cfRule type="cellIs" dxfId="322" priority="4" stopIfTrue="1" operator="equal">
      <formula>"Aceptable"</formula>
    </cfRule>
  </conditionalFormatting>
  <conditionalFormatting sqref="U11:U22">
    <cfRule type="cellIs" dxfId="321" priority="2" stopIfTrue="1" operator="equal">
      <formula>"No Aceptable o Aceptable Con Control Especifico"</formula>
    </cfRule>
  </conditionalFormatting>
  <conditionalFormatting sqref="U11:U22">
    <cfRule type="containsText" dxfId="320" priority="1" stopIfTrue="1" operator="containsText" text="Mejorable">
      <formula>NOT(ISERROR(SEARCH("Mejorable",U11)))</formula>
    </cfRule>
  </conditionalFormatting>
  <dataValidations count="3">
    <dataValidation type="whole" allowBlank="1" showInputMessage="1" showErrorMessage="1" prompt="1 Esporadica (EE)_x000a_2 Ocasional (EO)_x000a_3 Frecuente (EF)_x000a_4 continua (EC)" sqref="O11:O22">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2">
      <formula1>10</formula1>
      <formula2>100</formula2>
    </dataValidation>
    <dataValidation type="list" allowBlank="1" showInputMessage="1" showErrorMessage="1" sqref="E11 H11:H22">
      <formula1>#REF!</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showGridLines="0" zoomScale="80" zoomScaleNormal="80" workbookViewId="0"/>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5" t="s">
        <v>1278</v>
      </c>
      <c r="D2" s="46"/>
      <c r="E2" s="46"/>
      <c r="F2" s="46"/>
      <c r="G2" s="47"/>
      <c r="K2" s="9"/>
      <c r="L2" s="9"/>
      <c r="M2" s="9"/>
      <c r="V2" s="9"/>
      <c r="AB2" s="10"/>
      <c r="AC2" s="6"/>
      <c r="AD2" s="6"/>
    </row>
    <row r="3" spans="1:30" s="8" customFormat="1" ht="15" customHeight="1">
      <c r="A3" s="5"/>
      <c r="B3" s="6"/>
      <c r="C3" s="125" t="s">
        <v>1305</v>
      </c>
      <c r="D3" s="126"/>
      <c r="E3" s="126"/>
      <c r="F3" s="126"/>
      <c r="G3" s="127"/>
      <c r="K3" s="9"/>
      <c r="L3" s="9"/>
      <c r="M3" s="9"/>
      <c r="V3" s="9"/>
      <c r="AB3" s="10"/>
      <c r="AC3" s="6"/>
      <c r="AD3" s="6"/>
    </row>
    <row r="4" spans="1:30" s="8" customFormat="1" ht="15" customHeight="1" thickBot="1">
      <c r="A4" s="5"/>
      <c r="B4" s="6"/>
      <c r="C4" s="128" t="s">
        <v>1310</v>
      </c>
      <c r="D4" s="129"/>
      <c r="E4" s="129"/>
      <c r="F4" s="129"/>
      <c r="G4" s="130"/>
      <c r="K4" s="9"/>
      <c r="L4" s="9"/>
      <c r="M4" s="9"/>
      <c r="V4" s="9"/>
      <c r="AB4" s="10"/>
      <c r="AC4" s="6"/>
      <c r="AD4" s="6"/>
    </row>
    <row r="5" spans="1:30" s="8" customFormat="1" ht="11.25" customHeight="1">
      <c r="A5" s="5"/>
      <c r="B5" s="6"/>
      <c r="C5" s="11" t="s">
        <v>1197</v>
      </c>
      <c r="E5" s="172"/>
      <c r="F5" s="172"/>
      <c r="G5" s="172"/>
      <c r="H5" s="7"/>
      <c r="I5" s="7"/>
      <c r="K5" s="9"/>
      <c r="L5" s="9"/>
      <c r="M5" s="9"/>
      <c r="V5" s="9"/>
      <c r="AB5" s="10"/>
      <c r="AC5" s="6"/>
      <c r="AD5" s="6"/>
    </row>
    <row r="6" spans="1:30" s="8" customFormat="1" ht="11.25" customHeight="1">
      <c r="A6" s="5"/>
      <c r="B6" s="6"/>
      <c r="C6" s="11"/>
      <c r="E6" s="54"/>
      <c r="F6" s="54"/>
      <c r="G6" s="54"/>
      <c r="H6" s="7"/>
      <c r="I6" s="7"/>
      <c r="K6" s="9"/>
      <c r="L6" s="9"/>
      <c r="M6" s="9"/>
      <c r="V6" s="9"/>
      <c r="AB6" s="10"/>
      <c r="AC6" s="6"/>
      <c r="AD6" s="6"/>
    </row>
    <row r="7" spans="1:30" s="8" customFormat="1" ht="11.25" customHeight="1" thickBot="1">
      <c r="A7" s="5"/>
      <c r="B7" s="6"/>
      <c r="C7" s="11"/>
      <c r="E7" s="54"/>
      <c r="F7" s="54"/>
      <c r="G7" s="54"/>
      <c r="H7" s="7"/>
      <c r="I7" s="7"/>
      <c r="K7" s="9"/>
      <c r="L7" s="9"/>
      <c r="M7" s="9"/>
      <c r="V7" s="9"/>
      <c r="AB7" s="10"/>
      <c r="AC7" s="6"/>
      <c r="AD7" s="6"/>
    </row>
    <row r="8" spans="1:30" ht="17.25" customHeight="1" thickBot="1">
      <c r="A8" s="158" t="s">
        <v>11</v>
      </c>
      <c r="B8" s="161" t="s">
        <v>12</v>
      </c>
      <c r="C8" s="173" t="s">
        <v>0</v>
      </c>
      <c r="D8" s="173"/>
      <c r="E8" s="173"/>
      <c r="F8" s="173"/>
      <c r="G8" s="140" t="s">
        <v>1</v>
      </c>
      <c r="H8" s="141"/>
      <c r="I8" s="142"/>
      <c r="J8" s="174" t="s">
        <v>2</v>
      </c>
      <c r="K8" s="171" t="s">
        <v>3</v>
      </c>
      <c r="L8" s="171"/>
      <c r="M8" s="171"/>
      <c r="N8" s="171" t="s">
        <v>4</v>
      </c>
      <c r="O8" s="171"/>
      <c r="P8" s="171"/>
      <c r="Q8" s="171"/>
      <c r="R8" s="171"/>
      <c r="S8" s="171"/>
      <c r="T8" s="171"/>
      <c r="U8" s="171" t="s">
        <v>5</v>
      </c>
      <c r="V8" s="171" t="s">
        <v>6</v>
      </c>
      <c r="W8" s="175"/>
      <c r="X8" s="170" t="s">
        <v>7</v>
      </c>
      <c r="Y8" s="170"/>
      <c r="Z8" s="170"/>
      <c r="AA8" s="170"/>
      <c r="AB8" s="170"/>
      <c r="AC8" s="170"/>
      <c r="AD8" s="170"/>
    </row>
    <row r="9" spans="1:30" ht="15.75" customHeight="1" thickBot="1">
      <c r="A9" s="159"/>
      <c r="B9" s="162"/>
      <c r="C9" s="173"/>
      <c r="D9" s="173"/>
      <c r="E9" s="173"/>
      <c r="F9" s="173"/>
      <c r="G9" s="143"/>
      <c r="H9" s="144"/>
      <c r="I9" s="145"/>
      <c r="J9" s="174"/>
      <c r="K9" s="171"/>
      <c r="L9" s="171"/>
      <c r="M9" s="171"/>
      <c r="N9" s="171"/>
      <c r="O9" s="171"/>
      <c r="P9" s="171"/>
      <c r="Q9" s="171"/>
      <c r="R9" s="171"/>
      <c r="S9" s="171"/>
      <c r="T9" s="171"/>
      <c r="U9" s="175"/>
      <c r="V9" s="175"/>
      <c r="W9" s="175"/>
      <c r="X9" s="170"/>
      <c r="Y9" s="170"/>
      <c r="Z9" s="170"/>
      <c r="AA9" s="170"/>
      <c r="AB9" s="170"/>
      <c r="AC9" s="170"/>
      <c r="AD9" s="170"/>
    </row>
    <row r="10" spans="1:30" ht="39" thickBot="1">
      <c r="A10" s="160"/>
      <c r="B10" s="163"/>
      <c r="C10" s="55" t="s">
        <v>13</v>
      </c>
      <c r="D10" s="55" t="s">
        <v>14</v>
      </c>
      <c r="E10" s="55" t="s">
        <v>1077</v>
      </c>
      <c r="F10" s="55" t="s">
        <v>15</v>
      </c>
      <c r="G10" s="55" t="s">
        <v>16</v>
      </c>
      <c r="H10" s="176" t="s">
        <v>17</v>
      </c>
      <c r="I10" s="177"/>
      <c r="J10" s="174"/>
      <c r="K10" s="55" t="s">
        <v>18</v>
      </c>
      <c r="L10" s="55" t="s">
        <v>19</v>
      </c>
      <c r="M10" s="55" t="s">
        <v>20</v>
      </c>
      <c r="N10" s="55" t="s">
        <v>21</v>
      </c>
      <c r="O10" s="55" t="s">
        <v>22</v>
      </c>
      <c r="P10" s="55" t="s">
        <v>37</v>
      </c>
      <c r="Q10" s="55" t="s">
        <v>36</v>
      </c>
      <c r="R10" s="55" t="s">
        <v>23</v>
      </c>
      <c r="S10" s="55" t="s">
        <v>38</v>
      </c>
      <c r="T10" s="55" t="s">
        <v>24</v>
      </c>
      <c r="U10" s="55" t="s">
        <v>25</v>
      </c>
      <c r="V10" s="55" t="s">
        <v>39</v>
      </c>
      <c r="W10" s="55" t="s">
        <v>26</v>
      </c>
      <c r="X10" s="55" t="s">
        <v>8</v>
      </c>
      <c r="Y10" s="55" t="s">
        <v>9</v>
      </c>
      <c r="Z10" s="55" t="s">
        <v>10</v>
      </c>
      <c r="AA10" s="55" t="s">
        <v>31</v>
      </c>
      <c r="AB10" s="55" t="s">
        <v>27</v>
      </c>
      <c r="AC10" s="55" t="s">
        <v>28</v>
      </c>
      <c r="AD10" s="55" t="s">
        <v>29</v>
      </c>
    </row>
    <row r="11" spans="1:30" ht="51" customHeight="1">
      <c r="A11" s="108" t="s">
        <v>1311</v>
      </c>
      <c r="B11" s="108" t="s">
        <v>1282</v>
      </c>
      <c r="C11" s="124" t="str">
        <f>VLOOKUP(E11,FUNCIONES!A$2:C$82,2,0)</f>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
      <c r="D11" s="167" t="str">
        <f>VLOOKUP(E11,FUNCIONES!A$2:C$82,3,0)</f>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
      <c r="E11" s="169" t="s">
        <v>1035</v>
      </c>
      <c r="F11" s="169" t="s">
        <v>1222</v>
      </c>
      <c r="G11" s="104" t="str">
        <f>VLOOKUP(H11,PELIGROS!A$1:G$445,2,0)</f>
        <v>Bacteria</v>
      </c>
      <c r="H11" s="57" t="s">
        <v>108</v>
      </c>
      <c r="I11" s="57" t="s">
        <v>1252</v>
      </c>
      <c r="J11" s="104" t="str">
        <f>VLOOKUP(H11,PELIGROS!A$2:G$445,3,0)</f>
        <v>Infecciones producidas por Bacterianas</v>
      </c>
      <c r="K11" s="65"/>
      <c r="L11" s="104" t="str">
        <f>VLOOKUP(H11,PELIGROS!A$2:G$445,4,0)</f>
        <v>Inspecciones planeadas e inspecciones no planeadas, procedimientos de programas de seguridad y salud en el trabajo</v>
      </c>
      <c r="M11" s="104" t="str">
        <f>VLOOKUP(H11,PELIGROS!A$2:G$445,5,0)</f>
        <v>Programa de vacunación, bota pantalon, overol, guantes, tapabocas, mascarillas con filtos</v>
      </c>
      <c r="N11" s="103">
        <v>2</v>
      </c>
      <c r="O11" s="59">
        <v>3</v>
      </c>
      <c r="P11" s="59">
        <v>10</v>
      </c>
      <c r="Q11" s="59">
        <f>N11*O11</f>
        <v>6</v>
      </c>
      <c r="R11" s="59">
        <f>P11*Q11</f>
        <v>60</v>
      </c>
      <c r="S11" s="60" t="str">
        <f>IF(Q11=40,"MA-40",IF(Q11=30,"MA-30",IF(Q11=20,"A-20",IF(Q11=10,"A-10",IF(Q11=24,"MA-24",IF(Q11=18,"A-18",IF(Q11=12,"A-12",IF(Q11=6,"M-6",IF(Q11=8,"M-8",IF(Q11=6,"M-6",IF(Q11=4,"B-4",IF(Q11=2,"B-2",))))))))))))</f>
        <v>M-6</v>
      </c>
      <c r="T11" s="61" t="str">
        <f t="shared" ref="T11:T20" si="0">IF(R11&lt;=20,"IV",IF(R11&lt;=120,"III",IF(R11&lt;=500,"II",IF(R11&lt;=4000,"I"))))</f>
        <v>III</v>
      </c>
      <c r="U11" s="62" t="str">
        <f>IF(T11=0,"",IF(T11="IV","Aceptable",IF(T11="III","Mejorable",IF(T11="II","No Aceptable o Aceptable Con Control Especifico",IF(T11="I","No Aceptable","")))))</f>
        <v>Mejorable</v>
      </c>
      <c r="V11" s="123">
        <v>2</v>
      </c>
      <c r="W11" s="104" t="str">
        <f>VLOOKUP(H11,PELIGROS!A$2:G$445,6,0)</f>
        <v xml:space="preserve">Enfermedades Infectocontagiosas
</v>
      </c>
      <c r="X11" s="63"/>
      <c r="Y11" s="63"/>
      <c r="Z11" s="63"/>
      <c r="AA11" s="64"/>
      <c r="AB11" s="64" t="str">
        <f>VLOOKUP(H11,PELIGROS!A$2:G$445,7,0)</f>
        <v xml:space="preserve">Riesgo Biológico, Autocuidado y/o Uso y manejo adecuado de E.P.P.
</v>
      </c>
      <c r="AC11" s="123" t="s">
        <v>1200</v>
      </c>
      <c r="AD11" s="124" t="s">
        <v>1201</v>
      </c>
    </row>
    <row r="12" spans="1:30" ht="51" customHeight="1">
      <c r="A12" s="109"/>
      <c r="B12" s="109"/>
      <c r="C12" s="121"/>
      <c r="D12" s="168"/>
      <c r="E12" s="139"/>
      <c r="F12" s="139"/>
      <c r="G12" s="104" t="str">
        <f>VLOOKUP(H12,PELIGROS!A$1:G$445,2,0)</f>
        <v>Virus</v>
      </c>
      <c r="H12" s="57" t="s">
        <v>120</v>
      </c>
      <c r="I12" s="57" t="s">
        <v>1252</v>
      </c>
      <c r="J12" s="104" t="str">
        <f>VLOOKUP(H12,PELIGROS!A$2:G$445,3,0)</f>
        <v>Infecciones Virales</v>
      </c>
      <c r="K12" s="65"/>
      <c r="L12" s="104" t="str">
        <f>VLOOKUP(H12,PELIGROS!A$2:G$445,4,0)</f>
        <v>Inspecciones planeadas e inspecciones no planeadas, procedimientos de programas de seguridad y salud en el trabajo</v>
      </c>
      <c r="M12" s="104" t="str">
        <f>VLOOKUP(H12,PELIGROS!A$2:G$445,5,0)</f>
        <v>Programa de vacunación, bota pantalon, overol, guantes, tapabocas, mascarillas con filtos</v>
      </c>
      <c r="N12" s="65">
        <v>2</v>
      </c>
      <c r="O12" s="66">
        <v>3</v>
      </c>
      <c r="P12" s="66">
        <v>10</v>
      </c>
      <c r="Q12" s="59">
        <f t="shared" ref="Q12:Q20" si="1">N12*O12</f>
        <v>6</v>
      </c>
      <c r="R12" s="59">
        <f t="shared" ref="R12:R20" si="2">P12*Q12</f>
        <v>60</v>
      </c>
      <c r="S12" s="67" t="str">
        <f t="shared" ref="S12:S20" si="3">IF(Q12=40,"MA-40",IF(Q12=30,"MA-30",IF(Q12=20,"A-20",IF(Q12=10,"A-10",IF(Q12=24,"MA-24",IF(Q12=18,"A-18",IF(Q12=12,"A-12",IF(Q12=6,"M-6",IF(Q12=8,"M-8",IF(Q12=6,"M-6",IF(Q12=4,"B-4",IF(Q12=2,"B-2",))))))))))))</f>
        <v>M-6</v>
      </c>
      <c r="T12" s="68" t="str">
        <f t="shared" si="0"/>
        <v>III</v>
      </c>
      <c r="U12" s="69" t="str">
        <f t="shared" ref="U12:U20" si="4">IF(T12=0,"",IF(T12="IV","Aceptable",IF(T12="III","Mejorable",IF(T12="II","No Aceptable o Aceptable Con Control Especifico",IF(T12="I","No Aceptable","")))))</f>
        <v>Mejorable</v>
      </c>
      <c r="V12" s="118"/>
      <c r="W12" s="104" t="str">
        <f>VLOOKUP(H12,PELIGROS!A$2:G$445,6,0)</f>
        <v xml:space="preserve">Enfermedades Infectocontagiosas
</v>
      </c>
      <c r="X12" s="70"/>
      <c r="Y12" s="70"/>
      <c r="Z12" s="70"/>
      <c r="AA12" s="71"/>
      <c r="AB12" s="64" t="str">
        <f>VLOOKUP(H12,PELIGROS!A$2:G$445,7,0)</f>
        <v xml:space="preserve">Riesgo Biológico, Autocuidado y/o Uso y manejo adecuado de E.P.P.
</v>
      </c>
      <c r="AC12" s="119"/>
      <c r="AD12" s="121"/>
    </row>
    <row r="13" spans="1:30" ht="51" customHeight="1">
      <c r="A13" s="109"/>
      <c r="B13" s="109"/>
      <c r="C13" s="121"/>
      <c r="D13" s="168"/>
      <c r="E13" s="139"/>
      <c r="F13" s="139"/>
      <c r="G13" s="104" t="str">
        <f>VLOOKUP(H13,PELIGROS!A$1:G$445,2,0)</f>
        <v>INFRAROJA, ULTRAVIOLETA, VISIBLE, RADIOFRECUENCIA, MICROONDAS, LASER</v>
      </c>
      <c r="H13" s="57" t="s">
        <v>67</v>
      </c>
      <c r="I13" s="57" t="s">
        <v>1254</v>
      </c>
      <c r="J13" s="104" t="str">
        <f>VLOOKUP(H13,PELIGROS!A$2:G$445,3,0)</f>
        <v>CÁNCER, LESIONES DÉRMICAS Y OCULARES</v>
      </c>
      <c r="K13" s="65"/>
      <c r="L13" s="104" t="str">
        <f>VLOOKUP(H13,PELIGROS!A$2:G$445,4,0)</f>
        <v>Inspecciones planeadas e inspecciones no planeadas, procedimientos de programas de seguridad y salud en el trabajo</v>
      </c>
      <c r="M13" s="104" t="str">
        <f>VLOOKUP(H13,PELIGROS!A$2:G$445,5,0)</f>
        <v>PROGRAMA BLOQUEADOR SOLAR</v>
      </c>
      <c r="N13" s="65">
        <v>2</v>
      </c>
      <c r="O13" s="66">
        <v>2</v>
      </c>
      <c r="P13" s="66">
        <v>10</v>
      </c>
      <c r="Q13" s="59">
        <f t="shared" si="1"/>
        <v>4</v>
      </c>
      <c r="R13" s="59">
        <f t="shared" si="2"/>
        <v>40</v>
      </c>
      <c r="S13" s="67" t="str">
        <f t="shared" si="3"/>
        <v>B-4</v>
      </c>
      <c r="T13" s="68" t="str">
        <f t="shared" si="0"/>
        <v>III</v>
      </c>
      <c r="U13" s="69" t="str">
        <f t="shared" si="4"/>
        <v>Mejorable</v>
      </c>
      <c r="V13" s="118"/>
      <c r="W13" s="104" t="str">
        <f>VLOOKUP(H13,PELIGROS!A$2:G$445,6,0)</f>
        <v>CÁNCER</v>
      </c>
      <c r="X13" s="70"/>
      <c r="Y13" s="70"/>
      <c r="Z13" s="70"/>
      <c r="AA13" s="71"/>
      <c r="AB13" s="64" t="str">
        <f>VLOOKUP(H13,PELIGROS!A$2:G$445,7,0)</f>
        <v>N/A</v>
      </c>
      <c r="AC13" s="70" t="s">
        <v>1202</v>
      </c>
      <c r="AD13" s="121"/>
    </row>
    <row r="14" spans="1:30" ht="63.75">
      <c r="A14" s="109"/>
      <c r="B14" s="109"/>
      <c r="C14" s="121"/>
      <c r="D14" s="168"/>
      <c r="E14" s="139"/>
      <c r="F14" s="139"/>
      <c r="G14" s="104" t="str">
        <f>VLOOKUP(H14,PELIGROS!A$1:G$445,2,0)</f>
        <v>CONCENTRACIÓN EN ACTIVIDADES DE ALTO DESEMPEÑO MENTAL</v>
      </c>
      <c r="H14" s="57" t="s">
        <v>72</v>
      </c>
      <c r="I14" s="57" t="s">
        <v>1256</v>
      </c>
      <c r="J14" s="104" t="str">
        <f>VLOOKUP(H14,PELIGROS!A$2:G$445,3,0)</f>
        <v>ESTRÉS, CEFALEA, IRRITABILIDAD</v>
      </c>
      <c r="K14" s="65"/>
      <c r="L14" s="104" t="str">
        <f>VLOOKUP(H14,PELIGROS!A$2:G$445,4,0)</f>
        <v>N/A</v>
      </c>
      <c r="M14" s="104" t="str">
        <f>VLOOKUP(H14,PELIGROS!A$2:G$445,5,0)</f>
        <v>PVE PSICOSOCIAL</v>
      </c>
      <c r="N14" s="65">
        <v>2</v>
      </c>
      <c r="O14" s="66">
        <v>3</v>
      </c>
      <c r="P14" s="66">
        <v>10</v>
      </c>
      <c r="Q14" s="59">
        <f t="shared" si="1"/>
        <v>6</v>
      </c>
      <c r="R14" s="59">
        <f t="shared" si="2"/>
        <v>60</v>
      </c>
      <c r="S14" s="67" t="str">
        <f t="shared" si="3"/>
        <v>M-6</v>
      </c>
      <c r="T14" s="68" t="str">
        <f t="shared" si="0"/>
        <v>III</v>
      </c>
      <c r="U14" s="69" t="str">
        <f t="shared" si="4"/>
        <v>Mejorable</v>
      </c>
      <c r="V14" s="118"/>
      <c r="W14" s="104" t="str">
        <f>VLOOKUP(H14,PELIGROS!A$2:G$445,6,0)</f>
        <v>ESTRÉS</v>
      </c>
      <c r="X14" s="70"/>
      <c r="Y14" s="70"/>
      <c r="Z14" s="70"/>
      <c r="AA14" s="71"/>
      <c r="AB14" s="64" t="str">
        <f>VLOOKUP(H14,PELIGROS!A$2:G$445,7,0)</f>
        <v>N/A</v>
      </c>
      <c r="AC14" s="70" t="s">
        <v>1203</v>
      </c>
      <c r="AD14" s="121"/>
    </row>
    <row r="15" spans="1:30" ht="51">
      <c r="A15" s="109"/>
      <c r="B15" s="109"/>
      <c r="C15" s="121"/>
      <c r="D15" s="168"/>
      <c r="E15" s="139"/>
      <c r="F15" s="139"/>
      <c r="G15" s="104" t="str">
        <f>VLOOKUP(H15,PELIGROS!A$1:G$445,2,0)</f>
        <v>Forzadas, Prolongadas</v>
      </c>
      <c r="H15" s="57" t="s">
        <v>40</v>
      </c>
      <c r="I15" s="57" t="s">
        <v>1257</v>
      </c>
      <c r="J15" s="104" t="str">
        <f>VLOOKUP(H15,PELIGROS!A$2:G$445,3,0)</f>
        <v xml:space="preserve">Lesiones osteomusculares, lesiones osteoarticulares
</v>
      </c>
      <c r="K15" s="65"/>
      <c r="L15" s="104" t="str">
        <f>VLOOKUP(H15,PELIGROS!A$2:G$445,4,0)</f>
        <v>Inspecciones planeadas e inspecciones no planeadas, procedimientos de programas de seguridad y salud en el trabajo</v>
      </c>
      <c r="M15" s="104" t="str">
        <f>VLOOKUP(H15,PELIGROS!A$2:G$445,5,0)</f>
        <v>PVE Biomecánico, programa pausas activas, exámenes periódicos, recomendaciones, control de posturas</v>
      </c>
      <c r="N15" s="65">
        <v>2</v>
      </c>
      <c r="O15" s="66">
        <v>2</v>
      </c>
      <c r="P15" s="66">
        <v>25</v>
      </c>
      <c r="Q15" s="59">
        <f t="shared" si="1"/>
        <v>4</v>
      </c>
      <c r="R15" s="59">
        <f t="shared" si="2"/>
        <v>100</v>
      </c>
      <c r="S15" s="67" t="str">
        <f t="shared" si="3"/>
        <v>B-4</v>
      </c>
      <c r="T15" s="68" t="str">
        <f t="shared" si="0"/>
        <v>III</v>
      </c>
      <c r="U15" s="69" t="str">
        <f t="shared" si="4"/>
        <v>Mejorable</v>
      </c>
      <c r="V15" s="118"/>
      <c r="W15" s="104" t="str">
        <f>VLOOKUP(H15,PELIGROS!A$2:G$445,6,0)</f>
        <v>Enfermedades Osteomusculares</v>
      </c>
      <c r="X15" s="70"/>
      <c r="Y15" s="70"/>
      <c r="Z15" s="70"/>
      <c r="AA15" s="71"/>
      <c r="AB15" s="64" t="str">
        <f>VLOOKUP(H15,PELIGROS!A$2:G$445,7,0)</f>
        <v>Prevención en lesiones osteomusculares, líderes de pausas activas</v>
      </c>
      <c r="AC15" s="70" t="s">
        <v>1204</v>
      </c>
      <c r="AD15" s="121"/>
    </row>
    <row r="16" spans="1:30" ht="51" customHeight="1">
      <c r="A16" s="109"/>
      <c r="B16" s="109"/>
      <c r="C16" s="121"/>
      <c r="D16" s="168"/>
      <c r="E16" s="139"/>
      <c r="F16" s="139"/>
      <c r="G16" s="104" t="str">
        <f>VLOOKUP(H16,PELIGROS!A$1:G$445,2,0)</f>
        <v>Atropellamiento, Envestir</v>
      </c>
      <c r="H16" s="57" t="s">
        <v>1188</v>
      </c>
      <c r="I16" s="57" t="s">
        <v>1260</v>
      </c>
      <c r="J16" s="104" t="str">
        <f>VLOOKUP(H16,PELIGROS!A$2:G$445,3,0)</f>
        <v>Lesiones, pérdidas materiales, muerte</v>
      </c>
      <c r="K16" s="65"/>
      <c r="L16" s="104" t="str">
        <f>VLOOKUP(H16,PELIGROS!A$2:G$445,4,0)</f>
        <v>Inspecciones planeadas e inspecciones no planeadas, procedimientos de programas de seguridad y salud en el trabajo</v>
      </c>
      <c r="M16" s="104" t="str">
        <f>VLOOKUP(H16,PELIGROS!A$2:G$445,5,0)</f>
        <v>Programa de seguridad vial, señalización</v>
      </c>
      <c r="N16" s="65">
        <v>2</v>
      </c>
      <c r="O16" s="66">
        <v>3</v>
      </c>
      <c r="P16" s="66">
        <v>60</v>
      </c>
      <c r="Q16" s="59">
        <f t="shared" si="1"/>
        <v>6</v>
      </c>
      <c r="R16" s="59">
        <f t="shared" si="2"/>
        <v>360</v>
      </c>
      <c r="S16" s="67" t="str">
        <f t="shared" si="3"/>
        <v>M-6</v>
      </c>
      <c r="T16" s="68" t="str">
        <f t="shared" si="0"/>
        <v>II</v>
      </c>
      <c r="U16" s="69" t="str">
        <f t="shared" si="4"/>
        <v>No Aceptable o Aceptable Con Control Especifico</v>
      </c>
      <c r="V16" s="118"/>
      <c r="W16" s="104" t="str">
        <f>VLOOKUP(H16,PELIGROS!A$2:G$445,6,0)</f>
        <v>Muerte</v>
      </c>
      <c r="X16" s="70"/>
      <c r="Y16" s="70"/>
      <c r="Z16" s="70"/>
      <c r="AA16" s="71"/>
      <c r="AB16" s="64" t="str">
        <f>VLOOKUP(H16,PELIGROS!A$2:G$445,7,0)</f>
        <v>Seguridad vial y manejo defensivo, aseguramiento de áreas de trabajo</v>
      </c>
      <c r="AC16" s="70" t="s">
        <v>1205</v>
      </c>
      <c r="AD16" s="121"/>
    </row>
    <row r="17" spans="1:30" ht="40.5">
      <c r="A17" s="109"/>
      <c r="B17" s="109"/>
      <c r="C17" s="121"/>
      <c r="D17" s="168"/>
      <c r="E17" s="139"/>
      <c r="F17" s="139"/>
      <c r="G17" s="104" t="str">
        <f>VLOOKUP(H17,PELIGROS!A$1:G$445,2,0)</f>
        <v>Superficies de trabajo irregulares o deslizantes</v>
      </c>
      <c r="H17" s="57" t="s">
        <v>597</v>
      </c>
      <c r="I17" s="57" t="s">
        <v>1260</v>
      </c>
      <c r="J17" s="104" t="str">
        <f>VLOOKUP(H17,PELIGROS!A$2:G$445,3,0)</f>
        <v>Caidas del mismo nivel, fracturas, golpe con objetos, caídas de objetos, obstrucción de rutas de evacuación</v>
      </c>
      <c r="K17" s="65"/>
      <c r="L17" s="104" t="str">
        <f>VLOOKUP(H17,PELIGROS!A$2:G$445,4,0)</f>
        <v>N/A</v>
      </c>
      <c r="M17" s="104" t="str">
        <f>VLOOKUP(H17,PELIGROS!A$2:G$445,5,0)</f>
        <v>N/A</v>
      </c>
      <c r="N17" s="65">
        <v>2</v>
      </c>
      <c r="O17" s="66">
        <v>3</v>
      </c>
      <c r="P17" s="66">
        <v>25</v>
      </c>
      <c r="Q17" s="59">
        <f t="shared" si="1"/>
        <v>6</v>
      </c>
      <c r="R17" s="59">
        <f t="shared" si="2"/>
        <v>150</v>
      </c>
      <c r="S17" s="67" t="str">
        <f t="shared" si="3"/>
        <v>M-6</v>
      </c>
      <c r="T17" s="68" t="str">
        <f t="shared" si="0"/>
        <v>II</v>
      </c>
      <c r="U17" s="69" t="str">
        <f t="shared" si="4"/>
        <v>No Aceptable o Aceptable Con Control Especifico</v>
      </c>
      <c r="V17" s="118"/>
      <c r="W17" s="104" t="str">
        <f>VLOOKUP(H17,PELIGROS!A$2:G$445,6,0)</f>
        <v>Caídas de distinto nivel</v>
      </c>
      <c r="X17" s="70"/>
      <c r="Y17" s="70"/>
      <c r="Z17" s="70"/>
      <c r="AA17" s="71"/>
      <c r="AB17" s="64" t="str">
        <f>VLOOKUP(H17,PELIGROS!A$2:G$445,7,0)</f>
        <v>Pautas Básicas en orden y aseo en el lugar de trabajo, actos y condiciones inseguras</v>
      </c>
      <c r="AC17" s="70" t="s">
        <v>1206</v>
      </c>
      <c r="AD17" s="121"/>
    </row>
    <row r="18" spans="1:30" ht="63.75">
      <c r="A18" s="109"/>
      <c r="B18" s="109"/>
      <c r="C18" s="121"/>
      <c r="D18" s="168"/>
      <c r="E18" s="139"/>
      <c r="F18" s="139"/>
      <c r="G18" s="104" t="str">
        <f>VLOOKUP(H18,PELIGROS!A$1:G$445,2,0)</f>
        <v>Atraco, golpiza, atentados y secuestrados</v>
      </c>
      <c r="H18" s="57" t="s">
        <v>57</v>
      </c>
      <c r="I18" s="57" t="s">
        <v>1260</v>
      </c>
      <c r="J18" s="104" t="str">
        <f>VLOOKUP(H18,PELIGROS!A$2:G$445,3,0)</f>
        <v>Estrés, golpes, Secuestros</v>
      </c>
      <c r="K18" s="65"/>
      <c r="L18" s="104" t="str">
        <f>VLOOKUP(H18,PELIGROS!A$2:G$445,4,0)</f>
        <v>Inspecciones planeadas e inspecciones no planeadas, procedimientos de programas de seguridad y salud en el trabajo</v>
      </c>
      <c r="M18" s="104" t="str">
        <f>VLOOKUP(H18,PELIGROS!A$2:G$445,5,0)</f>
        <v xml:space="preserve">Uniformes Corporativos, Caquetas corporativas, Carnetización
</v>
      </c>
      <c r="N18" s="65">
        <v>2</v>
      </c>
      <c r="O18" s="66">
        <v>3</v>
      </c>
      <c r="P18" s="66">
        <v>60</v>
      </c>
      <c r="Q18" s="59">
        <f t="shared" si="1"/>
        <v>6</v>
      </c>
      <c r="R18" s="59">
        <f t="shared" si="2"/>
        <v>360</v>
      </c>
      <c r="S18" s="67" t="str">
        <f t="shared" si="3"/>
        <v>M-6</v>
      </c>
      <c r="T18" s="68" t="str">
        <f t="shared" si="0"/>
        <v>II</v>
      </c>
      <c r="U18" s="69" t="str">
        <f t="shared" si="4"/>
        <v>No Aceptable o Aceptable Con Control Especifico</v>
      </c>
      <c r="V18" s="118"/>
      <c r="W18" s="104" t="str">
        <f>VLOOKUP(H18,PELIGROS!A$2:G$445,6,0)</f>
        <v>Secuestros</v>
      </c>
      <c r="X18" s="70"/>
      <c r="Y18" s="70"/>
      <c r="Z18" s="70"/>
      <c r="AA18" s="71"/>
      <c r="AB18" s="64" t="str">
        <f>VLOOKUP(H18,PELIGROS!A$2:G$445,7,0)</f>
        <v>N/A</v>
      </c>
      <c r="AC18" s="70" t="s">
        <v>1207</v>
      </c>
      <c r="AD18" s="121"/>
    </row>
    <row r="19" spans="1:30" ht="89.25" customHeight="1">
      <c r="A19" s="109"/>
      <c r="B19" s="109"/>
      <c r="C19" s="121"/>
      <c r="D19" s="168"/>
      <c r="E19" s="139"/>
      <c r="F19" s="139"/>
      <c r="G19" s="104" t="str">
        <f>VLOOKUP(H19,PELIGROS!A$1:G$445,2,0)</f>
        <v>MANTENIMIENTO DE PUENTE GRUAS, LIMPIEZA DE CANALES, MANTENIMIENTO DE INSTALACIONES LOCATIVAS, MANTENIMIENTO Y REPARACIÓN DE POZOS</v>
      </c>
      <c r="H19" s="57" t="s">
        <v>624</v>
      </c>
      <c r="I19" s="57" t="s">
        <v>1260</v>
      </c>
      <c r="J19" s="104" t="str">
        <f>VLOOKUP(H19,PELIGROS!A$2:G$445,3,0)</f>
        <v>LESIONES, FRACTURAS, MUERTE</v>
      </c>
      <c r="K19" s="65"/>
      <c r="L19" s="104" t="str">
        <f>VLOOKUP(H19,PELIGROS!A$2:G$445,4,0)</f>
        <v>Inspecciones planeadas e inspecciones no planeadas, procedimientos de programas de seguridad y salud en el trabajo</v>
      </c>
      <c r="M19" s="104" t="str">
        <f>VLOOKUP(H19,PELIGROS!A$2:G$445,5,0)</f>
        <v>EPP</v>
      </c>
      <c r="N19" s="65">
        <v>2</v>
      </c>
      <c r="O19" s="66">
        <v>2</v>
      </c>
      <c r="P19" s="66">
        <v>100</v>
      </c>
      <c r="Q19" s="59">
        <f t="shared" si="1"/>
        <v>4</v>
      </c>
      <c r="R19" s="59">
        <f t="shared" si="2"/>
        <v>400</v>
      </c>
      <c r="S19" s="67" t="str">
        <f t="shared" si="3"/>
        <v>B-4</v>
      </c>
      <c r="T19" s="68" t="str">
        <f t="shared" si="0"/>
        <v>II</v>
      </c>
      <c r="U19" s="69" t="str">
        <f t="shared" si="4"/>
        <v>No Aceptable o Aceptable Con Control Especifico</v>
      </c>
      <c r="V19" s="118"/>
      <c r="W19" s="104" t="str">
        <f>VLOOKUP(H19,PELIGROS!A$2:G$445,6,0)</f>
        <v>MUERTE</v>
      </c>
      <c r="X19" s="70"/>
      <c r="Y19" s="70"/>
      <c r="Z19" s="70"/>
      <c r="AA19" s="71"/>
      <c r="AB19" s="64" t="str">
        <f>VLOOKUP(H19,PELIGROS!A$2:G$445,7,0)</f>
        <v>CERTIFICACIÓN Y/O ENTRENAMIENTO EN TRABAJO SEGURO EN ALTURAS; DILGENCIAMIENTO DE PERMISO DE TRABAJO; USO Y MANEJO ADECUADO DE E.P.P.; ARME Y DESARME DE ANDAMIOS</v>
      </c>
      <c r="AC19" s="70" t="s">
        <v>1237</v>
      </c>
      <c r="AD19" s="121"/>
    </row>
    <row r="20" spans="1:30" ht="51.75" thickBot="1">
      <c r="A20" s="184"/>
      <c r="B20" s="184"/>
      <c r="C20" s="122"/>
      <c r="D20" s="199"/>
      <c r="E20" s="180"/>
      <c r="F20" s="180"/>
      <c r="G20" s="104" t="str">
        <f>VLOOKUP(H20,PELIGROS!A$1:G$445,2,0)</f>
        <v>SISMOS, INCENDIOS, INUNDACIONES, TERREMOTOS, VENDAVALES, DERRUMBE</v>
      </c>
      <c r="H20" s="57" t="s">
        <v>62</v>
      </c>
      <c r="I20" s="57" t="s">
        <v>1263</v>
      </c>
      <c r="J20" s="104" t="str">
        <f>VLOOKUP(H20,PELIGROS!A$2:G$445,3,0)</f>
        <v>SISMOS, INCENDIOS, INUNDACIONES, TERREMOTOS, VENDAVALES</v>
      </c>
      <c r="K20" s="65"/>
      <c r="L20" s="104" t="str">
        <f>VLOOKUP(H20,PELIGROS!A$2:G$445,4,0)</f>
        <v>Inspecciones planeadas e inspecciones no planeadas, procedimientos de programas de seguridad y salud en el trabajo</v>
      </c>
      <c r="M20" s="104" t="str">
        <f>VLOOKUP(H20,PELIGROS!A$2:G$445,5,0)</f>
        <v>BRIGADAS DE EMERGENCIAS</v>
      </c>
      <c r="N20" s="65">
        <v>2</v>
      </c>
      <c r="O20" s="66">
        <v>1</v>
      </c>
      <c r="P20" s="66">
        <v>100</v>
      </c>
      <c r="Q20" s="59">
        <f t="shared" si="1"/>
        <v>2</v>
      </c>
      <c r="R20" s="59">
        <f t="shared" si="2"/>
        <v>200</v>
      </c>
      <c r="S20" s="67" t="str">
        <f t="shared" si="3"/>
        <v>B-2</v>
      </c>
      <c r="T20" s="68" t="str">
        <f t="shared" si="0"/>
        <v>II</v>
      </c>
      <c r="U20" s="69" t="str">
        <f t="shared" si="4"/>
        <v>No Aceptable o Aceptable Con Control Especifico</v>
      </c>
      <c r="V20" s="119"/>
      <c r="W20" s="104" t="str">
        <f>VLOOKUP(H20,PELIGROS!A$2:G$445,6,0)</f>
        <v>MUERTE</v>
      </c>
      <c r="X20" s="70"/>
      <c r="Y20" s="70"/>
      <c r="Z20" s="70"/>
      <c r="AA20" s="71"/>
      <c r="AB20" s="64" t="str">
        <f>VLOOKUP(H20,PELIGROS!A$2:G$445,7,0)</f>
        <v>ENTRENAMIENTO DE LA BRIGADA; DIVULGACIÓN DE PLAN DE EMERGENCIA</v>
      </c>
      <c r="AC20" s="70" t="s">
        <v>1208</v>
      </c>
      <c r="AD20" s="122"/>
    </row>
    <row r="22" spans="1:30" ht="13.5" thickBot="1"/>
    <row r="23" spans="1:30" ht="15.75" customHeight="1" thickBot="1">
      <c r="A23" s="165" t="s">
        <v>1194</v>
      </c>
      <c r="B23" s="165"/>
      <c r="C23" s="165"/>
      <c r="D23" s="165"/>
      <c r="E23" s="165"/>
      <c r="F23" s="165"/>
      <c r="G23" s="165"/>
    </row>
    <row r="24" spans="1:30" ht="15.75" customHeight="1" thickBot="1">
      <c r="A24" s="157" t="s">
        <v>1195</v>
      </c>
      <c r="B24" s="157"/>
      <c r="C24" s="157"/>
      <c r="D24" s="166" t="s">
        <v>1196</v>
      </c>
      <c r="E24" s="166"/>
      <c r="F24" s="166"/>
      <c r="G24" s="166"/>
    </row>
    <row r="25" spans="1:30" ht="15.75" customHeight="1">
      <c r="A25" s="148" t="s">
        <v>1226</v>
      </c>
      <c r="B25" s="149"/>
      <c r="C25" s="150"/>
      <c r="D25" s="164" t="s">
        <v>1234</v>
      </c>
      <c r="E25" s="164"/>
      <c r="F25" s="164"/>
      <c r="G25" s="164"/>
    </row>
    <row r="26" spans="1:30" ht="15.75" customHeight="1">
      <c r="A26" s="148" t="s">
        <v>1226</v>
      </c>
      <c r="B26" s="149"/>
      <c r="C26" s="150"/>
      <c r="D26" s="164" t="s">
        <v>1235</v>
      </c>
      <c r="E26" s="164"/>
      <c r="F26" s="164"/>
      <c r="G26" s="164"/>
    </row>
    <row r="27" spans="1:30" ht="15" customHeight="1">
      <c r="A27" s="148" t="s">
        <v>1226</v>
      </c>
      <c r="B27" s="149"/>
      <c r="C27" s="150"/>
      <c r="D27" s="147" t="s">
        <v>1236</v>
      </c>
      <c r="E27" s="147"/>
      <c r="F27" s="147"/>
      <c r="G27" s="147"/>
    </row>
    <row r="28" spans="1:30" ht="15" customHeight="1">
      <c r="A28" s="154" t="s">
        <v>1325</v>
      </c>
      <c r="B28" s="155"/>
      <c r="C28" s="156"/>
      <c r="D28" s="147" t="s">
        <v>1246</v>
      </c>
      <c r="E28" s="147"/>
      <c r="F28" s="147"/>
      <c r="G28" s="147"/>
    </row>
    <row r="29" spans="1:30" s="3" customFormat="1" ht="15" customHeight="1" thickBot="1">
      <c r="A29" s="151" t="s">
        <v>1302</v>
      </c>
      <c r="B29" s="152"/>
      <c r="C29" s="153"/>
      <c r="D29" s="146" t="s">
        <v>1303</v>
      </c>
      <c r="E29" s="146"/>
      <c r="F29" s="146"/>
      <c r="G29" s="146"/>
      <c r="J29" s="1"/>
      <c r="K29" s="2"/>
      <c r="L29" s="2"/>
      <c r="M29" s="2"/>
      <c r="N29" s="1"/>
      <c r="O29" s="1"/>
      <c r="P29" s="1"/>
      <c r="Q29" s="1"/>
      <c r="R29" s="1"/>
      <c r="S29" s="1"/>
      <c r="T29" s="1"/>
      <c r="U29" s="1"/>
      <c r="V29" s="1"/>
      <c r="W29" s="1"/>
      <c r="X29" s="1"/>
      <c r="Y29" s="1"/>
      <c r="Z29" s="1"/>
      <c r="AA29" s="1"/>
      <c r="AB29" s="4"/>
      <c r="AC29" s="1"/>
      <c r="AD29" s="1"/>
    </row>
  </sheetData>
  <mergeCells count="36">
    <mergeCell ref="A23:G23"/>
    <mergeCell ref="V11:V20"/>
    <mergeCell ref="AC11:AC12"/>
    <mergeCell ref="AD11:AD20"/>
    <mergeCell ref="E5:G5"/>
    <mergeCell ref="A8:A10"/>
    <mergeCell ref="B8:B10"/>
    <mergeCell ref="C8:F9"/>
    <mergeCell ref="J8:J10"/>
    <mergeCell ref="K8:M9"/>
    <mergeCell ref="N8:T9"/>
    <mergeCell ref="U8:U9"/>
    <mergeCell ref="V8:W9"/>
    <mergeCell ref="X8:AD9"/>
    <mergeCell ref="A29:C29"/>
    <mergeCell ref="D29:G29"/>
    <mergeCell ref="A24:C24"/>
    <mergeCell ref="D24:G24"/>
    <mergeCell ref="A25:C25"/>
    <mergeCell ref="D25:G25"/>
    <mergeCell ref="A26:C26"/>
    <mergeCell ref="D26:G26"/>
    <mergeCell ref="C11:C20"/>
    <mergeCell ref="D11:D20"/>
    <mergeCell ref="E11:E20"/>
    <mergeCell ref="F11:F20"/>
    <mergeCell ref="A27:C27"/>
    <mergeCell ref="D27:G27"/>
    <mergeCell ref="A28:C28"/>
    <mergeCell ref="D28:G28"/>
    <mergeCell ref="C3:G3"/>
    <mergeCell ref="C4:G4"/>
    <mergeCell ref="A11:A20"/>
    <mergeCell ref="B11:B20"/>
    <mergeCell ref="H10:I10"/>
    <mergeCell ref="G8:I9"/>
  </mergeCells>
  <conditionalFormatting sqref="U1:U10 U21:U1048576">
    <cfRule type="containsText" dxfId="319" priority="19" operator="containsText" text="No Aceptable o Aceptable con Control Especifico">
      <formula>NOT(ISERROR(SEARCH("No Aceptable o Aceptable con Control Especifico",U1)))</formula>
    </cfRule>
    <cfRule type="containsText" dxfId="318" priority="20" operator="containsText" text="No Aceptable">
      <formula>NOT(ISERROR(SEARCH("No Aceptable",U1)))</formula>
    </cfRule>
    <cfRule type="containsText" dxfId="317" priority="21" operator="containsText" text="No Aceptable o Aceptable con Control Especifico">
      <formula>NOT(ISERROR(SEARCH("No Aceptable o Aceptable con Control Especifico",U1)))</formula>
    </cfRule>
  </conditionalFormatting>
  <conditionalFormatting sqref="T1:T10 T21:T1048576">
    <cfRule type="cellIs" dxfId="316" priority="18" operator="equal">
      <formula>"II"</formula>
    </cfRule>
  </conditionalFormatting>
  <conditionalFormatting sqref="P11:P20">
    <cfRule type="cellIs" priority="9" stopIfTrue="1" operator="equal">
      <formula>"10, 25, 50, 100"</formula>
    </cfRule>
  </conditionalFormatting>
  <conditionalFormatting sqref="T11:T20">
    <cfRule type="cellIs" dxfId="315" priority="5" stopIfTrue="1" operator="equal">
      <formula>"IV"</formula>
    </cfRule>
    <cfRule type="cellIs" dxfId="314" priority="6" stopIfTrue="1" operator="equal">
      <formula>"III"</formula>
    </cfRule>
    <cfRule type="cellIs" dxfId="313" priority="7" stopIfTrue="1" operator="equal">
      <formula>"II"</formula>
    </cfRule>
    <cfRule type="cellIs" dxfId="312" priority="8" stopIfTrue="1" operator="equal">
      <formula>"I"</formula>
    </cfRule>
  </conditionalFormatting>
  <conditionalFormatting sqref="U11:U20">
    <cfRule type="cellIs" dxfId="311" priority="3" stopIfTrue="1" operator="equal">
      <formula>"No Aceptable"</formula>
    </cfRule>
    <cfRule type="cellIs" dxfId="310" priority="4" stopIfTrue="1" operator="equal">
      <formula>"Aceptable"</formula>
    </cfRule>
  </conditionalFormatting>
  <conditionalFormatting sqref="U11:U20">
    <cfRule type="cellIs" dxfId="309" priority="2" stopIfTrue="1" operator="equal">
      <formula>"No Aceptable o Aceptable Con Control Especifico"</formula>
    </cfRule>
  </conditionalFormatting>
  <conditionalFormatting sqref="U11:U20">
    <cfRule type="containsText" dxfId="308" priority="1" stopIfTrue="1" operator="containsText" text="Mejorable">
      <formula>NOT(ISERROR(SEARCH("Mejorable",U11)))</formula>
    </cfRule>
  </conditionalFormatting>
  <dataValidations count="3">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0">
      <formula1>10</formula1>
      <formula2>100</formula2>
    </dataValidation>
    <dataValidation type="whole" allowBlank="1" showInputMessage="1" showErrorMessage="1" prompt="1 Esporadica (EE)_x000a_2 Ocasional (EO)_x000a_3 Frecuente (EF)_x000a_4 continua (EC)" sqref="O11:O20">
      <formula1>1</formula1>
      <formula2>4</formula2>
    </dataValidation>
    <dataValidation type="list" allowBlank="1" showInputMessage="1" showErrorMessage="1" sqref="E11 H11:H20">
      <formula1>#REF!</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1"/>
  <sheetViews>
    <sheetView showGridLines="0" zoomScale="80" zoomScaleNormal="80" workbookViewId="0"/>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5" t="s">
        <v>1278</v>
      </c>
      <c r="D2" s="46"/>
      <c r="E2" s="46"/>
      <c r="F2" s="46"/>
      <c r="G2" s="47"/>
      <c r="K2" s="9"/>
      <c r="L2" s="9"/>
      <c r="M2" s="9"/>
      <c r="V2" s="9"/>
      <c r="AB2" s="10"/>
      <c r="AC2" s="6"/>
      <c r="AD2" s="6"/>
    </row>
    <row r="3" spans="1:30" s="8" customFormat="1" ht="15" customHeight="1">
      <c r="A3" s="5"/>
      <c r="B3" s="6"/>
      <c r="C3" s="48" t="s">
        <v>1279</v>
      </c>
      <c r="D3" s="49"/>
      <c r="E3" s="49"/>
      <c r="F3" s="49"/>
      <c r="G3" s="50"/>
      <c r="K3" s="9"/>
      <c r="L3" s="9"/>
      <c r="M3" s="9"/>
      <c r="V3" s="9"/>
      <c r="AB3" s="10"/>
      <c r="AC3" s="6"/>
      <c r="AD3" s="6"/>
    </row>
    <row r="4" spans="1:30" s="8" customFormat="1" ht="15" customHeight="1" thickBot="1">
      <c r="A4" s="5"/>
      <c r="B4" s="6"/>
      <c r="C4" s="51" t="s">
        <v>1280</v>
      </c>
      <c r="D4" s="52"/>
      <c r="E4" s="52"/>
      <c r="F4" s="52"/>
      <c r="G4" s="53"/>
      <c r="K4" s="9"/>
      <c r="L4" s="9"/>
      <c r="M4" s="9"/>
      <c r="V4" s="9"/>
      <c r="AB4" s="10"/>
      <c r="AC4" s="6"/>
      <c r="AD4" s="6"/>
    </row>
    <row r="5" spans="1:30" s="8" customFormat="1" ht="11.25" customHeight="1">
      <c r="A5" s="5"/>
      <c r="B5" s="6"/>
      <c r="C5" s="11" t="s">
        <v>1197</v>
      </c>
      <c r="E5" s="172"/>
      <c r="F5" s="172"/>
      <c r="G5" s="172"/>
      <c r="H5" s="7"/>
      <c r="I5" s="7"/>
      <c r="K5" s="9"/>
      <c r="L5" s="9"/>
      <c r="M5" s="9"/>
      <c r="V5" s="9"/>
      <c r="AB5" s="10"/>
      <c r="AC5" s="6"/>
      <c r="AD5" s="6"/>
    </row>
    <row r="6" spans="1:30" s="8" customFormat="1" ht="11.25" customHeight="1">
      <c r="A6" s="5"/>
      <c r="B6" s="6"/>
      <c r="C6" s="11"/>
      <c r="E6" s="54"/>
      <c r="F6" s="54"/>
      <c r="G6" s="54"/>
      <c r="H6" s="7"/>
      <c r="I6" s="7"/>
      <c r="K6" s="9"/>
      <c r="L6" s="9"/>
      <c r="M6" s="9"/>
      <c r="V6" s="9"/>
      <c r="AB6" s="10"/>
      <c r="AC6" s="6"/>
      <c r="AD6" s="6"/>
    </row>
    <row r="7" spans="1:30" s="8" customFormat="1" ht="11.25" customHeight="1" thickBot="1">
      <c r="A7" s="5"/>
      <c r="B7" s="6"/>
      <c r="C7" s="11"/>
      <c r="E7" s="54"/>
      <c r="F7" s="54"/>
      <c r="G7" s="54"/>
      <c r="H7" s="7"/>
      <c r="I7" s="7"/>
      <c r="K7" s="9"/>
      <c r="L7" s="9"/>
      <c r="M7" s="9"/>
      <c r="V7" s="9"/>
      <c r="AB7" s="10"/>
      <c r="AC7" s="6"/>
      <c r="AD7" s="6"/>
    </row>
    <row r="8" spans="1:30" ht="17.25" customHeight="1" thickBot="1">
      <c r="A8" s="158" t="s">
        <v>11</v>
      </c>
      <c r="B8" s="161" t="s">
        <v>12</v>
      </c>
      <c r="C8" s="173" t="s">
        <v>0</v>
      </c>
      <c r="D8" s="173"/>
      <c r="E8" s="173"/>
      <c r="F8" s="173"/>
      <c r="G8" s="140" t="s">
        <v>1</v>
      </c>
      <c r="H8" s="141"/>
      <c r="I8" s="142"/>
      <c r="J8" s="174" t="s">
        <v>2</v>
      </c>
      <c r="K8" s="171" t="s">
        <v>3</v>
      </c>
      <c r="L8" s="171"/>
      <c r="M8" s="171"/>
      <c r="N8" s="171" t="s">
        <v>4</v>
      </c>
      <c r="O8" s="171"/>
      <c r="P8" s="171"/>
      <c r="Q8" s="171"/>
      <c r="R8" s="171"/>
      <c r="S8" s="171"/>
      <c r="T8" s="171"/>
      <c r="U8" s="171" t="s">
        <v>5</v>
      </c>
      <c r="V8" s="171" t="s">
        <v>6</v>
      </c>
      <c r="W8" s="175"/>
      <c r="X8" s="170" t="s">
        <v>7</v>
      </c>
      <c r="Y8" s="170"/>
      <c r="Z8" s="170"/>
      <c r="AA8" s="170"/>
      <c r="AB8" s="170"/>
      <c r="AC8" s="170"/>
      <c r="AD8" s="170"/>
    </row>
    <row r="9" spans="1:30" ht="15.75" customHeight="1" thickBot="1">
      <c r="A9" s="159"/>
      <c r="B9" s="162"/>
      <c r="C9" s="173"/>
      <c r="D9" s="173"/>
      <c r="E9" s="173"/>
      <c r="F9" s="173"/>
      <c r="G9" s="143"/>
      <c r="H9" s="144"/>
      <c r="I9" s="145"/>
      <c r="J9" s="174"/>
      <c r="K9" s="171"/>
      <c r="L9" s="171"/>
      <c r="M9" s="171"/>
      <c r="N9" s="171"/>
      <c r="O9" s="171"/>
      <c r="P9" s="171"/>
      <c r="Q9" s="171"/>
      <c r="R9" s="171"/>
      <c r="S9" s="171"/>
      <c r="T9" s="171"/>
      <c r="U9" s="175"/>
      <c r="V9" s="175"/>
      <c r="W9" s="175"/>
      <c r="X9" s="170"/>
      <c r="Y9" s="170"/>
      <c r="Z9" s="170"/>
      <c r="AA9" s="170"/>
      <c r="AB9" s="170"/>
      <c r="AC9" s="170"/>
      <c r="AD9" s="170"/>
    </row>
    <row r="10" spans="1:30" ht="39" thickBot="1">
      <c r="A10" s="160"/>
      <c r="B10" s="163"/>
      <c r="C10" s="55" t="s">
        <v>13</v>
      </c>
      <c r="D10" s="55" t="s">
        <v>14</v>
      </c>
      <c r="E10" s="55" t="s">
        <v>1077</v>
      </c>
      <c r="F10" s="55" t="s">
        <v>15</v>
      </c>
      <c r="G10" s="55" t="s">
        <v>16</v>
      </c>
      <c r="H10" s="176" t="s">
        <v>17</v>
      </c>
      <c r="I10" s="177"/>
      <c r="J10" s="174"/>
      <c r="K10" s="55" t="s">
        <v>18</v>
      </c>
      <c r="L10" s="55" t="s">
        <v>19</v>
      </c>
      <c r="M10" s="55" t="s">
        <v>20</v>
      </c>
      <c r="N10" s="55" t="s">
        <v>21</v>
      </c>
      <c r="O10" s="55" t="s">
        <v>22</v>
      </c>
      <c r="P10" s="55" t="s">
        <v>37</v>
      </c>
      <c r="Q10" s="55" t="s">
        <v>36</v>
      </c>
      <c r="R10" s="55" t="s">
        <v>23</v>
      </c>
      <c r="S10" s="55" t="s">
        <v>38</v>
      </c>
      <c r="T10" s="55" t="s">
        <v>24</v>
      </c>
      <c r="U10" s="55" t="s">
        <v>25</v>
      </c>
      <c r="V10" s="55" t="s">
        <v>39</v>
      </c>
      <c r="W10" s="55" t="s">
        <v>26</v>
      </c>
      <c r="X10" s="55" t="s">
        <v>8</v>
      </c>
      <c r="Y10" s="55" t="s">
        <v>9</v>
      </c>
      <c r="Z10" s="55" t="s">
        <v>10</v>
      </c>
      <c r="AA10" s="55" t="s">
        <v>31</v>
      </c>
      <c r="AB10" s="55" t="s">
        <v>27</v>
      </c>
      <c r="AC10" s="55" t="s">
        <v>28</v>
      </c>
      <c r="AD10" s="55" t="s">
        <v>29</v>
      </c>
    </row>
    <row r="11" spans="1:30" ht="51">
      <c r="A11" s="186" t="s">
        <v>1281</v>
      </c>
      <c r="B11" s="186" t="s">
        <v>1282</v>
      </c>
      <c r="C11" s="124" t="s">
        <v>1157</v>
      </c>
      <c r="D11" s="167" t="s">
        <v>1156</v>
      </c>
      <c r="E11" s="169" t="s">
        <v>1035</v>
      </c>
      <c r="F11" s="169" t="s">
        <v>1222</v>
      </c>
      <c r="G11" s="104" t="str">
        <f>VLOOKUP(H11,PELIGROS!A$1:G$445,2,0)</f>
        <v>Virus</v>
      </c>
      <c r="H11" s="57" t="s">
        <v>120</v>
      </c>
      <c r="I11" s="57" t="s">
        <v>1252</v>
      </c>
      <c r="J11" s="104" t="str">
        <f>VLOOKUP(H11,PELIGROS!A$2:G$445,3,0)</f>
        <v>Infecciones Virales</v>
      </c>
      <c r="K11" s="65"/>
      <c r="L11" s="104" t="str">
        <f>VLOOKUP(H11,PELIGROS!A$2:G$445,4,0)</f>
        <v>Inspecciones planeadas e inspecciones no planeadas, procedimientos de programas de seguridad y salud en el trabajo</v>
      </c>
      <c r="M11" s="104" t="str">
        <f>VLOOKUP(H11,PELIGROS!A$2:G$445,5,0)</f>
        <v>Programa de vacunación, bota pantalon, overol, guantes, tapabocas, mascarillas con filtos</v>
      </c>
      <c r="N11" s="103">
        <v>2</v>
      </c>
      <c r="O11" s="59">
        <v>3</v>
      </c>
      <c r="P11" s="59">
        <v>10</v>
      </c>
      <c r="Q11" s="59">
        <f>N11*O11</f>
        <v>6</v>
      </c>
      <c r="R11" s="59">
        <f>P11*Q11</f>
        <v>60</v>
      </c>
      <c r="S11" s="60" t="str">
        <f>IF(Q11=40,"MA-40",IF(Q11=30,"MA-30",IF(Q11=20,"A-20",IF(Q11=10,"A-10",IF(Q11=24,"MA-24",IF(Q11=18,"A-18",IF(Q11=12,"A-12",IF(Q11=6,"M-6",IF(Q11=8,"M-8",IF(Q11=6,"M-6",IF(Q11=4,"B-4",IF(Q11=2,"B-2",))))))))))))</f>
        <v>M-6</v>
      </c>
      <c r="T11" s="61" t="str">
        <f t="shared" ref="T11:T63" si="0">IF(R11&lt;=20,"IV",IF(R11&lt;=120,"III",IF(R11&lt;=500,"II",IF(R11&lt;=4000,"I"))))</f>
        <v>III</v>
      </c>
      <c r="U11" s="62" t="str">
        <f>IF(T11=0,"",IF(T11="IV","Aceptable",IF(T11="III","Mejorable",IF(T11="II","No Aceptable o Aceptable Con Control Especifico",IF(T11="I","No Aceptable","")))))</f>
        <v>Mejorable</v>
      </c>
      <c r="V11" s="123">
        <v>2</v>
      </c>
      <c r="W11" s="104" t="str">
        <f>VLOOKUP(H11,PELIGROS!A$2:G$445,6,0)</f>
        <v xml:space="preserve">Enfermedades Infectocontagiosas
</v>
      </c>
      <c r="X11" s="63"/>
      <c r="Y11" s="63"/>
      <c r="Z11" s="63"/>
      <c r="AA11" s="64"/>
      <c r="AB11" s="64" t="str">
        <f>VLOOKUP(H11,PELIGROS!A$2:G$445,7,0)</f>
        <v xml:space="preserve">Riesgo Biológico, Autocuidado y/o Uso y manejo adecuado de E.P.P.
</v>
      </c>
      <c r="AC11" s="63" t="s">
        <v>1242</v>
      </c>
      <c r="AD11" s="124" t="s">
        <v>1201</v>
      </c>
    </row>
    <row r="12" spans="1:30" ht="51">
      <c r="A12" s="187"/>
      <c r="B12" s="187"/>
      <c r="C12" s="121"/>
      <c r="D12" s="168"/>
      <c r="E12" s="139"/>
      <c r="F12" s="139"/>
      <c r="G12" s="104" t="str">
        <f>VLOOKUP(H12,PELIGROS!A$1:G$445,2,0)</f>
        <v>INFRAROJA, ULTRAVIOLETA, VISIBLE, RADIOFRECUENCIA, MICROONDAS, LASER</v>
      </c>
      <c r="H12" s="57" t="s">
        <v>67</v>
      </c>
      <c r="I12" s="57" t="s">
        <v>1252</v>
      </c>
      <c r="J12" s="104" t="str">
        <f>VLOOKUP(H12,PELIGROS!A$2:G$445,3,0)</f>
        <v>CÁNCER, LESIONES DÉRMICAS Y OCULARES</v>
      </c>
      <c r="K12" s="65"/>
      <c r="L12" s="104" t="str">
        <f>VLOOKUP(H12,PELIGROS!A$2:G$445,4,0)</f>
        <v>Inspecciones planeadas e inspecciones no planeadas, procedimientos de programas de seguridad y salud en el trabajo</v>
      </c>
      <c r="M12" s="104" t="str">
        <f>VLOOKUP(H12,PELIGROS!A$2:G$445,5,0)</f>
        <v>PROGRAMA BLOQUEADOR SOLAR</v>
      </c>
      <c r="N12" s="65">
        <v>2</v>
      </c>
      <c r="O12" s="66">
        <v>3</v>
      </c>
      <c r="P12" s="66">
        <v>10</v>
      </c>
      <c r="Q12" s="59">
        <f t="shared" ref="Q12:Q63" si="1">N12*O12</f>
        <v>6</v>
      </c>
      <c r="R12" s="59">
        <f t="shared" ref="R12:R63" si="2">P12*Q12</f>
        <v>60</v>
      </c>
      <c r="S12" s="67" t="str">
        <f t="shared" ref="S12:S63" si="3">IF(Q12=40,"MA-40",IF(Q12=30,"MA-30",IF(Q12=20,"A-20",IF(Q12=10,"A-10",IF(Q12=24,"MA-24",IF(Q12=18,"A-18",IF(Q12=12,"A-12",IF(Q12=6,"M-6",IF(Q12=8,"M-8",IF(Q12=6,"M-6",IF(Q12=4,"B-4",IF(Q12=2,"B-2",))))))))))))</f>
        <v>M-6</v>
      </c>
      <c r="T12" s="68" t="str">
        <f t="shared" si="0"/>
        <v>III</v>
      </c>
      <c r="U12" s="69" t="str">
        <f t="shared" ref="U12:U63" si="4">IF(T12=0,"",IF(T12="IV","Aceptable",IF(T12="III","Mejorable",IF(T12="II","No Aceptable o Aceptable Con Control Especifico",IF(T12="I","No Aceptable","")))))</f>
        <v>Mejorable</v>
      </c>
      <c r="V12" s="118"/>
      <c r="W12" s="104" t="str">
        <f>VLOOKUP(H12,PELIGROS!A$2:G$445,6,0)</f>
        <v>CÁNCER</v>
      </c>
      <c r="X12" s="70"/>
      <c r="Y12" s="70"/>
      <c r="Z12" s="70"/>
      <c r="AA12" s="71"/>
      <c r="AB12" s="64" t="str">
        <f>VLOOKUP(H12,PELIGROS!A$2:G$445,7,0)</f>
        <v>N/A</v>
      </c>
      <c r="AC12" s="70" t="s">
        <v>1202</v>
      </c>
      <c r="AD12" s="121"/>
    </row>
    <row r="13" spans="1:30" ht="51">
      <c r="A13" s="187"/>
      <c r="B13" s="187"/>
      <c r="C13" s="121"/>
      <c r="D13" s="168"/>
      <c r="E13" s="139"/>
      <c r="F13" s="139"/>
      <c r="G13" s="104" t="str">
        <f>VLOOKUP(H13,PELIGROS!A$1:G$445,2,0)</f>
        <v>MATERIAL PARTICULADO</v>
      </c>
      <c r="H13" s="57" t="s">
        <v>269</v>
      </c>
      <c r="I13" s="57" t="s">
        <v>1255</v>
      </c>
      <c r="J13" s="104" t="str">
        <f>VLOOKUP(H13,PELIGROS!A$2:G$445,3,0)</f>
        <v>NEUMOCONIOSIS, BRONQUITIS, ASMA, SILICOSIS</v>
      </c>
      <c r="K13" s="65"/>
      <c r="L13" s="104" t="str">
        <f>VLOOKUP(H13,PELIGROS!A$2:G$445,4,0)</f>
        <v>Inspecciones planeadas e inspecciones no planeadas, procedimientos de programas de seguridad y salud en el trabajo</v>
      </c>
      <c r="M13" s="104" t="str">
        <f>VLOOKUP(H13,PELIGROS!A$2:G$445,5,0)</f>
        <v>EPP MASCARILLAS Y FILTROS</v>
      </c>
      <c r="N13" s="65">
        <v>2</v>
      </c>
      <c r="O13" s="66">
        <v>3</v>
      </c>
      <c r="P13" s="66">
        <v>25</v>
      </c>
      <c r="Q13" s="59">
        <f t="shared" si="1"/>
        <v>6</v>
      </c>
      <c r="R13" s="59">
        <f t="shared" si="2"/>
        <v>150</v>
      </c>
      <c r="S13" s="67" t="str">
        <f t="shared" si="3"/>
        <v>M-6</v>
      </c>
      <c r="T13" s="68" t="str">
        <f t="shared" si="0"/>
        <v>II</v>
      </c>
      <c r="U13" s="69" t="str">
        <f t="shared" si="4"/>
        <v>No Aceptable o Aceptable Con Control Especifico</v>
      </c>
      <c r="V13" s="118"/>
      <c r="W13" s="104" t="str">
        <f>VLOOKUP(H13,PELIGROS!A$2:G$445,6,0)</f>
        <v>NEUMOCONIOSIS</v>
      </c>
      <c r="X13" s="70"/>
      <c r="Y13" s="70"/>
      <c r="Z13" s="70"/>
      <c r="AA13" s="71"/>
      <c r="AB13" s="64" t="str">
        <f>VLOOKUP(H13,PELIGROS!A$2:G$445,7,0)</f>
        <v>USO Y MANEJO DE LOS EPP</v>
      </c>
      <c r="AC13" s="70" t="s">
        <v>1238</v>
      </c>
      <c r="AD13" s="121"/>
    </row>
    <row r="14" spans="1:30" ht="63.75">
      <c r="A14" s="187"/>
      <c r="B14" s="187"/>
      <c r="C14" s="121"/>
      <c r="D14" s="168"/>
      <c r="E14" s="139"/>
      <c r="F14" s="139"/>
      <c r="G14" s="104" t="str">
        <f>VLOOKUP(H14,PELIGROS!A$1:G$445,2,0)</f>
        <v>NATURALEZA DE LA TAREA</v>
      </c>
      <c r="H14" s="57" t="s">
        <v>76</v>
      </c>
      <c r="I14" s="57" t="s">
        <v>1256</v>
      </c>
      <c r="J14" s="104" t="str">
        <f>VLOOKUP(H14,PELIGROS!A$2:G$445,3,0)</f>
        <v>ESTRÉS,  TRANSTORNOS DEL SUEÑO</v>
      </c>
      <c r="K14" s="65"/>
      <c r="L14" s="104" t="str">
        <f>VLOOKUP(H14,PELIGROS!A$2:G$445,4,0)</f>
        <v>N/A</v>
      </c>
      <c r="M14" s="104" t="str">
        <f>VLOOKUP(H14,PELIGROS!A$2:G$445,5,0)</f>
        <v>PVE PSICOSOCIAL</v>
      </c>
      <c r="N14" s="65">
        <v>2</v>
      </c>
      <c r="O14" s="66">
        <v>3</v>
      </c>
      <c r="P14" s="66">
        <v>10</v>
      </c>
      <c r="Q14" s="59">
        <f t="shared" si="1"/>
        <v>6</v>
      </c>
      <c r="R14" s="59">
        <f t="shared" si="2"/>
        <v>60</v>
      </c>
      <c r="S14" s="67" t="str">
        <f t="shared" si="3"/>
        <v>M-6</v>
      </c>
      <c r="T14" s="68" t="str">
        <f t="shared" si="0"/>
        <v>III</v>
      </c>
      <c r="U14" s="69" t="str">
        <f t="shared" si="4"/>
        <v>Mejorable</v>
      </c>
      <c r="V14" s="118"/>
      <c r="W14" s="104" t="str">
        <f>VLOOKUP(H14,PELIGROS!A$2:G$445,6,0)</f>
        <v>ESTRÉS</v>
      </c>
      <c r="X14" s="70"/>
      <c r="Y14" s="70"/>
      <c r="Z14" s="70"/>
      <c r="AA14" s="71"/>
      <c r="AB14" s="64" t="str">
        <f>VLOOKUP(H14,PELIGROS!A$2:G$445,7,0)</f>
        <v>N/A</v>
      </c>
      <c r="AC14" s="70" t="s">
        <v>1203</v>
      </c>
      <c r="AD14" s="121"/>
    </row>
    <row r="15" spans="1:30" ht="51">
      <c r="A15" s="187"/>
      <c r="B15" s="187"/>
      <c r="C15" s="121"/>
      <c r="D15" s="168"/>
      <c r="E15" s="139"/>
      <c r="F15" s="139"/>
      <c r="G15" s="104" t="str">
        <f>VLOOKUP(H15,PELIGROS!A$1:G$445,2,0)</f>
        <v>Forzadas, Prolongadas</v>
      </c>
      <c r="H15" s="57" t="s">
        <v>40</v>
      </c>
      <c r="I15" s="57" t="s">
        <v>1257</v>
      </c>
      <c r="J15" s="104" t="str">
        <f>VLOOKUP(H15,PELIGROS!A$2:G$445,3,0)</f>
        <v xml:space="preserve">Lesiones osteomusculares, lesiones osteoarticulares
</v>
      </c>
      <c r="K15" s="65"/>
      <c r="L15" s="104" t="str">
        <f>VLOOKUP(H15,PELIGROS!A$2:G$445,4,0)</f>
        <v>Inspecciones planeadas e inspecciones no planeadas, procedimientos de programas de seguridad y salud en el trabajo</v>
      </c>
      <c r="M15" s="104" t="str">
        <f>VLOOKUP(H15,PELIGROS!A$2:G$445,5,0)</f>
        <v>PVE Biomecánico, programa pausas activas, exámenes periódicos, recomendaciones, control de posturas</v>
      </c>
      <c r="N15" s="65">
        <v>2</v>
      </c>
      <c r="O15" s="66">
        <v>3</v>
      </c>
      <c r="P15" s="66">
        <v>25</v>
      </c>
      <c r="Q15" s="59">
        <f t="shared" si="1"/>
        <v>6</v>
      </c>
      <c r="R15" s="59">
        <f t="shared" si="2"/>
        <v>150</v>
      </c>
      <c r="S15" s="67" t="str">
        <f t="shared" si="3"/>
        <v>M-6</v>
      </c>
      <c r="T15" s="68" t="str">
        <f t="shared" si="0"/>
        <v>II</v>
      </c>
      <c r="U15" s="69" t="str">
        <f t="shared" si="4"/>
        <v>No Aceptable o Aceptable Con Control Especifico</v>
      </c>
      <c r="V15" s="118"/>
      <c r="W15" s="104" t="str">
        <f>VLOOKUP(H15,PELIGROS!A$2:G$445,6,0)</f>
        <v>Enfermedades Osteomusculares</v>
      </c>
      <c r="X15" s="70"/>
      <c r="Y15" s="70"/>
      <c r="Z15" s="70"/>
      <c r="AA15" s="71"/>
      <c r="AB15" s="64" t="str">
        <f>VLOOKUP(H15,PELIGROS!A$2:G$445,7,0)</f>
        <v>Prevención en lesiones osteomusculares, líderes de pausas activas</v>
      </c>
      <c r="AC15" s="70" t="s">
        <v>1204</v>
      </c>
      <c r="AD15" s="121"/>
    </row>
    <row r="16" spans="1:30" ht="51">
      <c r="A16" s="187"/>
      <c r="B16" s="187"/>
      <c r="C16" s="121"/>
      <c r="D16" s="168"/>
      <c r="E16" s="139"/>
      <c r="F16" s="139"/>
      <c r="G16" s="104" t="str">
        <f>VLOOKUP(H16,PELIGROS!A$1:G$445,2,0)</f>
        <v>Movimientos repetitivos, Miembros Superiores</v>
      </c>
      <c r="H16" s="57" t="s">
        <v>47</v>
      </c>
      <c r="I16" s="57" t="s">
        <v>1257</v>
      </c>
      <c r="J16" s="104" t="str">
        <f>VLOOKUP(H16,PELIGROS!A$2:G$445,3,0)</f>
        <v>Lesiones Musculoesqueléticas</v>
      </c>
      <c r="K16" s="65"/>
      <c r="L16" s="104" t="str">
        <f>VLOOKUP(H16,PELIGROS!A$2:G$445,4,0)</f>
        <v>N/A</v>
      </c>
      <c r="M16" s="104" t="str">
        <f>VLOOKUP(H16,PELIGROS!A$2:G$445,5,0)</f>
        <v>PVE BIomécanico, programa pausas activas, examenes periódicos, recomendaicones, control de posturas</v>
      </c>
      <c r="N16" s="65">
        <v>2</v>
      </c>
      <c r="O16" s="66">
        <v>3</v>
      </c>
      <c r="P16" s="66">
        <v>10</v>
      </c>
      <c r="Q16" s="59">
        <f t="shared" si="1"/>
        <v>6</v>
      </c>
      <c r="R16" s="59">
        <f t="shared" si="2"/>
        <v>60</v>
      </c>
      <c r="S16" s="67" t="str">
        <f t="shared" si="3"/>
        <v>M-6</v>
      </c>
      <c r="T16" s="68" t="str">
        <f t="shared" si="0"/>
        <v>III</v>
      </c>
      <c r="U16" s="69" t="str">
        <f t="shared" si="4"/>
        <v>Mejorable</v>
      </c>
      <c r="V16" s="118"/>
      <c r="W16" s="104" t="str">
        <f>VLOOKUP(H16,PELIGROS!A$2:G$445,6,0)</f>
        <v>Enfermedades musculoesqueleticas</v>
      </c>
      <c r="X16" s="70"/>
      <c r="Y16" s="70"/>
      <c r="Z16" s="70"/>
      <c r="AA16" s="71"/>
      <c r="AB16" s="64" t="str">
        <f>VLOOKUP(H16,PELIGROS!A$2:G$445,7,0)</f>
        <v>Prevención en lesiones osteomusculares, líderes de pausas activas</v>
      </c>
      <c r="AC16" s="70" t="s">
        <v>1204</v>
      </c>
      <c r="AD16" s="121"/>
    </row>
    <row r="17" spans="1:30" ht="51">
      <c r="A17" s="187"/>
      <c r="B17" s="187"/>
      <c r="C17" s="121"/>
      <c r="D17" s="168"/>
      <c r="E17" s="139"/>
      <c r="F17" s="139"/>
      <c r="G17" s="104" t="str">
        <f>VLOOKUP(H17,PELIGROS!A$1:G$445,2,0)</f>
        <v>Carga de un peso mayor al recomendado</v>
      </c>
      <c r="H17" s="57" t="s">
        <v>486</v>
      </c>
      <c r="I17" s="57" t="s">
        <v>1257</v>
      </c>
      <c r="J17" s="104" t="str">
        <f>VLOOKUP(H17,PELIGROS!A$2:G$445,3,0)</f>
        <v>Lesiones osteomusculares, lesiones osteoarticulares</v>
      </c>
      <c r="K17" s="65"/>
      <c r="L17" s="104" t="str">
        <f>VLOOKUP(H17,PELIGROS!A$2:G$445,4,0)</f>
        <v>Inspecciones planeadas e inspecciones no planeadas, procedimientos de programas de seguridad y salud en el trabajo</v>
      </c>
      <c r="M17" s="104" t="str">
        <f>VLOOKUP(H17,PELIGROS!A$2:G$445,5,0)</f>
        <v>PVE Biomecánico, programa pausas activas, exámenes periódicos, recomendaciones, control de posturas</v>
      </c>
      <c r="N17" s="65">
        <v>2</v>
      </c>
      <c r="O17" s="66">
        <v>2</v>
      </c>
      <c r="P17" s="66">
        <v>25</v>
      </c>
      <c r="Q17" s="59">
        <f t="shared" si="1"/>
        <v>4</v>
      </c>
      <c r="R17" s="59">
        <f t="shared" si="2"/>
        <v>100</v>
      </c>
      <c r="S17" s="67" t="str">
        <f t="shared" si="3"/>
        <v>B-4</v>
      </c>
      <c r="T17" s="68" t="str">
        <f t="shared" si="0"/>
        <v>III</v>
      </c>
      <c r="U17" s="69" t="str">
        <f t="shared" si="4"/>
        <v>Mejorable</v>
      </c>
      <c r="V17" s="118"/>
      <c r="W17" s="104" t="str">
        <f>VLOOKUP(H17,PELIGROS!A$2:G$445,6,0)</f>
        <v>Enfermedades del sistema osteomuscular</v>
      </c>
      <c r="X17" s="70"/>
      <c r="Y17" s="70"/>
      <c r="Z17" s="70"/>
      <c r="AA17" s="71"/>
      <c r="AB17" s="64" t="str">
        <f>VLOOKUP(H17,PELIGROS!A$2:G$445,7,0)</f>
        <v>Prevención en lesiones osteomusculares, Líderes en pausas activas</v>
      </c>
      <c r="AC17" s="70" t="s">
        <v>1239</v>
      </c>
      <c r="AD17" s="121"/>
    </row>
    <row r="18" spans="1:30" ht="51">
      <c r="A18" s="187"/>
      <c r="B18" s="187"/>
      <c r="C18" s="121"/>
      <c r="D18" s="168"/>
      <c r="E18" s="139"/>
      <c r="F18" s="139"/>
      <c r="G18" s="104" t="str">
        <f>VLOOKUP(H18,PELIGROS!A$1:G$445,2,0)</f>
        <v>Maquinaria y equipo</v>
      </c>
      <c r="H18" s="57" t="s">
        <v>612</v>
      </c>
      <c r="I18" s="57" t="s">
        <v>1260</v>
      </c>
      <c r="J18" s="104" t="str">
        <f>VLOOKUP(H18,PELIGROS!A$2:G$445,3,0)</f>
        <v>Atrapamiento, amputación, aplastamiento, fractura, muerte</v>
      </c>
      <c r="K18" s="65"/>
      <c r="L18" s="104" t="str">
        <f>VLOOKUP(H18,PELIGROS!A$2:G$445,4,0)</f>
        <v>Inspecciones planeadas e inspecciones no planeadas, procedimientos de programas de seguridad y salud en el trabajo</v>
      </c>
      <c r="M18" s="104" t="str">
        <f>VLOOKUP(H18,PELIGROS!A$2:G$445,5,0)</f>
        <v>E.P.P.</v>
      </c>
      <c r="N18" s="65">
        <v>2</v>
      </c>
      <c r="O18" s="66">
        <v>3</v>
      </c>
      <c r="P18" s="66">
        <v>60</v>
      </c>
      <c r="Q18" s="59">
        <f t="shared" ref="Q18" si="5">N18*O18</f>
        <v>6</v>
      </c>
      <c r="R18" s="59">
        <f t="shared" ref="R18" si="6">P18*Q18</f>
        <v>360</v>
      </c>
      <c r="S18" s="67" t="str">
        <f t="shared" ref="S18" si="7">IF(Q18=40,"MA-40",IF(Q18=30,"MA-30",IF(Q18=20,"A-20",IF(Q18=10,"A-10",IF(Q18=24,"MA-24",IF(Q18=18,"A-18",IF(Q18=12,"A-12",IF(Q18=6,"M-6",IF(Q18=8,"M-8",IF(Q18=6,"M-6",IF(Q18=4,"B-4",IF(Q18=2,"B-2",))))))))))))</f>
        <v>M-6</v>
      </c>
      <c r="T18" s="68" t="str">
        <f t="shared" ref="T18" si="8">IF(R18&lt;=20,"IV",IF(R18&lt;=120,"III",IF(R18&lt;=500,"II",IF(R18&lt;=4000,"I"))))</f>
        <v>II</v>
      </c>
      <c r="U18" s="69" t="str">
        <f t="shared" ref="U18" si="9">IF(T18=0,"",IF(T18="IV","Aceptable",IF(T18="III","Mejorable",IF(T18="II","No Aceptable o Aceptable Con Control Especifico",IF(T18="I","No Aceptable","")))))</f>
        <v>No Aceptable o Aceptable Con Control Especifico</v>
      </c>
      <c r="V18" s="118"/>
      <c r="W18" s="104" t="str">
        <f>VLOOKUP(H18,PELIGROS!A$2:G$445,6,0)</f>
        <v>Aplastamiento</v>
      </c>
      <c r="X18" s="70"/>
      <c r="Y18" s="70"/>
      <c r="Z18" s="70"/>
      <c r="AA18" s="71"/>
      <c r="AB18" s="64" t="str">
        <f>VLOOKUP(H18,PELIGROS!A$2:G$445,7,0)</f>
        <v>Uso y manejo adecuado de E.P.P., uso y manejo adecuado de herramientas amnuales y/o máquinas y equipos</v>
      </c>
      <c r="AC18" s="70"/>
      <c r="AD18" s="121"/>
    </row>
    <row r="19" spans="1:30" ht="51">
      <c r="A19" s="187"/>
      <c r="B19" s="187"/>
      <c r="C19" s="121"/>
      <c r="D19" s="168"/>
      <c r="E19" s="139"/>
      <c r="F19" s="139"/>
      <c r="G19" s="104" t="str">
        <f>VLOOKUP(H19,PELIGROS!A$1:G$445,2,0)</f>
        <v>Atropellamiento, Envestir</v>
      </c>
      <c r="H19" s="57" t="s">
        <v>1188</v>
      </c>
      <c r="I19" s="57" t="s">
        <v>1260</v>
      </c>
      <c r="J19" s="104" t="str">
        <f>VLOOKUP(H19,PELIGROS!A$2:G$445,3,0)</f>
        <v>Lesiones, pérdidas materiales, muerte</v>
      </c>
      <c r="K19" s="65"/>
      <c r="L19" s="104" t="str">
        <f>VLOOKUP(H19,PELIGROS!A$2:G$445,4,0)</f>
        <v>Inspecciones planeadas e inspecciones no planeadas, procedimientos de programas de seguridad y salud en el trabajo</v>
      </c>
      <c r="M19" s="104" t="str">
        <f>VLOOKUP(H19,PELIGROS!A$2:G$445,5,0)</f>
        <v>Programa de seguridad vial, señalización</v>
      </c>
      <c r="N19" s="65">
        <v>2</v>
      </c>
      <c r="O19" s="66">
        <v>3</v>
      </c>
      <c r="P19" s="66">
        <v>60</v>
      </c>
      <c r="Q19" s="59">
        <f t="shared" si="1"/>
        <v>6</v>
      </c>
      <c r="R19" s="59">
        <f t="shared" si="2"/>
        <v>360</v>
      </c>
      <c r="S19" s="67" t="str">
        <f t="shared" si="3"/>
        <v>M-6</v>
      </c>
      <c r="T19" s="68" t="str">
        <f t="shared" si="0"/>
        <v>II</v>
      </c>
      <c r="U19" s="69" t="str">
        <f t="shared" si="4"/>
        <v>No Aceptable o Aceptable Con Control Especifico</v>
      </c>
      <c r="V19" s="118"/>
      <c r="W19" s="104" t="str">
        <f>VLOOKUP(H19,PELIGROS!A$2:G$445,6,0)</f>
        <v>Muerte</v>
      </c>
      <c r="X19" s="70"/>
      <c r="Y19" s="70"/>
      <c r="Z19" s="70"/>
      <c r="AA19" s="71"/>
      <c r="AB19" s="64" t="str">
        <f>VLOOKUP(H19,PELIGROS!A$2:G$445,7,0)</f>
        <v>Seguridad vial y manejo defensivo, aseguramiento de áreas de trabajo</v>
      </c>
      <c r="AC19" s="70" t="s">
        <v>1205</v>
      </c>
      <c r="AD19" s="121"/>
    </row>
    <row r="20" spans="1:30" ht="40.5">
      <c r="A20" s="187"/>
      <c r="B20" s="187"/>
      <c r="C20" s="121"/>
      <c r="D20" s="168"/>
      <c r="E20" s="139"/>
      <c r="F20" s="139"/>
      <c r="G20" s="104" t="str">
        <f>VLOOKUP(H20,PELIGROS!A$1:G$445,2,0)</f>
        <v>Superficies de trabajo irregulares o deslizantes</v>
      </c>
      <c r="H20" s="57" t="s">
        <v>597</v>
      </c>
      <c r="I20" s="57" t="s">
        <v>1260</v>
      </c>
      <c r="J20" s="104" t="str">
        <f>VLOOKUP(H20,PELIGROS!A$2:G$445,3,0)</f>
        <v>Caidas del mismo nivel, fracturas, golpe con objetos, caídas de objetos, obstrucción de rutas de evacuación</v>
      </c>
      <c r="K20" s="65"/>
      <c r="L20" s="104" t="str">
        <f>VLOOKUP(H20,PELIGROS!A$2:G$445,4,0)</f>
        <v>N/A</v>
      </c>
      <c r="M20" s="104" t="str">
        <f>VLOOKUP(H20,PELIGROS!A$2:G$445,5,0)</f>
        <v>N/A</v>
      </c>
      <c r="N20" s="65">
        <v>2</v>
      </c>
      <c r="O20" s="66">
        <v>3</v>
      </c>
      <c r="P20" s="66">
        <v>25</v>
      </c>
      <c r="Q20" s="59">
        <f t="shared" si="1"/>
        <v>6</v>
      </c>
      <c r="R20" s="59">
        <f t="shared" si="2"/>
        <v>150</v>
      </c>
      <c r="S20" s="67" t="str">
        <f t="shared" si="3"/>
        <v>M-6</v>
      </c>
      <c r="T20" s="68" t="str">
        <f t="shared" si="0"/>
        <v>II</v>
      </c>
      <c r="U20" s="69" t="str">
        <f t="shared" si="4"/>
        <v>No Aceptable o Aceptable Con Control Especifico</v>
      </c>
      <c r="V20" s="118"/>
      <c r="W20" s="104" t="str">
        <f>VLOOKUP(H20,PELIGROS!A$2:G$445,6,0)</f>
        <v>Caídas de distinto nivel</v>
      </c>
      <c r="X20" s="70"/>
      <c r="Y20" s="70"/>
      <c r="Z20" s="70"/>
      <c r="AA20" s="71"/>
      <c r="AB20" s="64" t="str">
        <f>VLOOKUP(H20,PELIGROS!A$2:G$445,7,0)</f>
        <v>Pautas Básicas en orden y aseo en el lugar de trabajo, actos y condiciones inseguras</v>
      </c>
      <c r="AC20" s="70" t="s">
        <v>1243</v>
      </c>
      <c r="AD20" s="121"/>
    </row>
    <row r="21" spans="1:30" ht="89.25">
      <c r="A21" s="187"/>
      <c r="B21" s="187"/>
      <c r="C21" s="121"/>
      <c r="D21" s="168"/>
      <c r="E21" s="139"/>
      <c r="F21" s="139"/>
      <c r="G21" s="104" t="str">
        <f>VLOOKUP(H21,PELIGROS!A$1:G$445,2,0)</f>
        <v>MANTENIMIENTO DE PUENTE GRUAS, LIMPIEZA DE CANALES, MANTENIMIENTO DE INSTALACIONES LOCATIVAS, MANTENIMIENTO Y REPARACIÓN DE POZOS</v>
      </c>
      <c r="H21" s="57" t="s">
        <v>624</v>
      </c>
      <c r="I21" s="57" t="s">
        <v>1260</v>
      </c>
      <c r="J21" s="104" t="str">
        <f>VLOOKUP(H21,PELIGROS!A$2:G$445,3,0)</f>
        <v>LESIONES, FRACTURAS, MUERTE</v>
      </c>
      <c r="K21" s="65"/>
      <c r="L21" s="104" t="str">
        <f>VLOOKUP(H21,PELIGROS!A$2:G$445,4,0)</f>
        <v>Inspecciones planeadas e inspecciones no planeadas, procedimientos de programas de seguridad y salud en el trabajo</v>
      </c>
      <c r="M21" s="104" t="str">
        <f>VLOOKUP(H21,PELIGROS!A$2:G$445,5,0)</f>
        <v>EPP</v>
      </c>
      <c r="N21" s="65">
        <v>2</v>
      </c>
      <c r="O21" s="66">
        <v>2</v>
      </c>
      <c r="P21" s="66">
        <v>100</v>
      </c>
      <c r="Q21" s="59">
        <f t="shared" ref="Q21" si="10">N21*O21</f>
        <v>4</v>
      </c>
      <c r="R21" s="59">
        <f t="shared" ref="R21" si="11">P21*Q21</f>
        <v>400</v>
      </c>
      <c r="S21" s="67" t="str">
        <f t="shared" ref="S21" si="12">IF(Q21=40,"MA-40",IF(Q21=30,"MA-30",IF(Q21=20,"A-20",IF(Q21=10,"A-10",IF(Q21=24,"MA-24",IF(Q21=18,"A-18",IF(Q21=12,"A-12",IF(Q21=6,"M-6",IF(Q21=8,"M-8",IF(Q21=6,"M-6",IF(Q21=4,"B-4",IF(Q21=2,"B-2",))))))))))))</f>
        <v>B-4</v>
      </c>
      <c r="T21" s="68" t="str">
        <f t="shared" ref="T21" si="13">IF(R21&lt;=20,"IV",IF(R21&lt;=120,"III",IF(R21&lt;=500,"II",IF(R21&lt;=4000,"I"))))</f>
        <v>II</v>
      </c>
      <c r="U21" s="69" t="str">
        <f t="shared" ref="U21" si="14">IF(T21=0,"",IF(T21="IV","Aceptable",IF(T21="III","Mejorable",IF(T21="II","No Aceptable o Aceptable Con Control Especifico",IF(T21="I","No Aceptable","")))))</f>
        <v>No Aceptable o Aceptable Con Control Especifico</v>
      </c>
      <c r="V21" s="118"/>
      <c r="W21" s="104" t="str">
        <f>VLOOKUP(H21,PELIGROS!A$2:G$445,6,0)</f>
        <v>MUERTE</v>
      </c>
      <c r="X21" s="70"/>
      <c r="Y21" s="70"/>
      <c r="Z21" s="70"/>
      <c r="AA21" s="71"/>
      <c r="AB21" s="64" t="str">
        <f>VLOOKUP(H21,PELIGROS!A$2:G$445,7,0)</f>
        <v>CERTIFICACIÓN Y/O ENTRENAMIENTO EN TRABAJO SEGURO EN ALTURAS; DILGENCIAMIENTO DE PERMISO DE TRABAJO; USO Y MANEJO ADECUADO DE E.P.P.; ARME Y DESARME DE ANDAMIOS</v>
      </c>
      <c r="AC21" s="70"/>
      <c r="AD21" s="121"/>
    </row>
    <row r="22" spans="1:30" ht="63.75">
      <c r="A22" s="187"/>
      <c r="B22" s="187"/>
      <c r="C22" s="121"/>
      <c r="D22" s="168"/>
      <c r="E22" s="139"/>
      <c r="F22" s="139"/>
      <c r="G22" s="104" t="str">
        <f>VLOOKUP(H22,PELIGROS!A$1:G$445,2,0)</f>
        <v>Atraco, golpiza, atentados y secuestrados</v>
      </c>
      <c r="H22" s="57" t="s">
        <v>57</v>
      </c>
      <c r="I22" s="57" t="s">
        <v>1260</v>
      </c>
      <c r="J22" s="104" t="str">
        <f>VLOOKUP(H22,PELIGROS!A$2:G$445,3,0)</f>
        <v>Estrés, golpes, Secuestros</v>
      </c>
      <c r="K22" s="65"/>
      <c r="L22" s="104" t="str">
        <f>VLOOKUP(H22,PELIGROS!A$2:G$445,4,0)</f>
        <v>Inspecciones planeadas e inspecciones no planeadas, procedimientos de programas de seguridad y salud en el trabajo</v>
      </c>
      <c r="M22" s="104" t="str">
        <f>VLOOKUP(H22,PELIGROS!A$2:G$445,5,0)</f>
        <v xml:space="preserve">Uniformes Corporativos, Caquetas corporativas, Carnetización
</v>
      </c>
      <c r="N22" s="65">
        <v>2</v>
      </c>
      <c r="O22" s="66">
        <v>3</v>
      </c>
      <c r="P22" s="66">
        <v>60</v>
      </c>
      <c r="Q22" s="59">
        <f t="shared" si="1"/>
        <v>6</v>
      </c>
      <c r="R22" s="59">
        <f t="shared" si="2"/>
        <v>360</v>
      </c>
      <c r="S22" s="67" t="str">
        <f t="shared" si="3"/>
        <v>M-6</v>
      </c>
      <c r="T22" s="68" t="str">
        <f t="shared" si="0"/>
        <v>II</v>
      </c>
      <c r="U22" s="69" t="str">
        <f t="shared" si="4"/>
        <v>No Aceptable o Aceptable Con Control Especifico</v>
      </c>
      <c r="V22" s="118"/>
      <c r="W22" s="104" t="str">
        <f>VLOOKUP(H22,PELIGROS!A$2:G$445,6,0)</f>
        <v>Secuestros</v>
      </c>
      <c r="X22" s="70"/>
      <c r="Y22" s="70"/>
      <c r="Z22" s="70"/>
      <c r="AA22" s="71"/>
      <c r="AB22" s="64" t="str">
        <f>VLOOKUP(H22,PELIGROS!A$2:G$445,7,0)</f>
        <v>N/A</v>
      </c>
      <c r="AC22" s="70" t="s">
        <v>1207</v>
      </c>
      <c r="AD22" s="121"/>
    </row>
    <row r="23" spans="1:30" ht="51.75" thickBot="1">
      <c r="A23" s="187"/>
      <c r="B23" s="187"/>
      <c r="C23" s="121"/>
      <c r="D23" s="168"/>
      <c r="E23" s="139"/>
      <c r="F23" s="139"/>
      <c r="G23" s="104" t="str">
        <f>VLOOKUP(H23,PELIGROS!A$1:G$445,2,0)</f>
        <v>SISMOS, INCENDIOS, INUNDACIONES, TERREMOTOS, VENDAVALES, DERRUMBE</v>
      </c>
      <c r="H23" s="57" t="s">
        <v>62</v>
      </c>
      <c r="I23" s="57" t="s">
        <v>1263</v>
      </c>
      <c r="J23" s="104" t="str">
        <f>VLOOKUP(H23,PELIGROS!A$2:G$445,3,0)</f>
        <v>SISMOS, INCENDIOS, INUNDACIONES, TERREMOTOS, VENDAVALES</v>
      </c>
      <c r="K23" s="65"/>
      <c r="L23" s="104" t="str">
        <f>VLOOKUP(H23,PELIGROS!A$2:G$445,4,0)</f>
        <v>Inspecciones planeadas e inspecciones no planeadas, procedimientos de programas de seguridad y salud en el trabajo</v>
      </c>
      <c r="M23" s="104" t="str">
        <f>VLOOKUP(H23,PELIGROS!A$2:G$445,5,0)</f>
        <v>BRIGADAS DE EMERGENCIAS</v>
      </c>
      <c r="N23" s="65">
        <v>2</v>
      </c>
      <c r="O23" s="66">
        <v>1</v>
      </c>
      <c r="P23" s="66">
        <v>100</v>
      </c>
      <c r="Q23" s="59">
        <f t="shared" si="1"/>
        <v>2</v>
      </c>
      <c r="R23" s="59">
        <f t="shared" si="2"/>
        <v>200</v>
      </c>
      <c r="S23" s="67" t="str">
        <f t="shared" si="3"/>
        <v>B-2</v>
      </c>
      <c r="T23" s="68" t="str">
        <f t="shared" si="0"/>
        <v>II</v>
      </c>
      <c r="U23" s="69" t="str">
        <f t="shared" si="4"/>
        <v>No Aceptable o Aceptable Con Control Especifico</v>
      </c>
      <c r="V23" s="119"/>
      <c r="W23" s="104" t="str">
        <f>VLOOKUP(H23,PELIGROS!A$2:G$445,6,0)</f>
        <v>MUERTE</v>
      </c>
      <c r="X23" s="70"/>
      <c r="Y23" s="70"/>
      <c r="Z23" s="70"/>
      <c r="AA23" s="71"/>
      <c r="AB23" s="64" t="str">
        <f>VLOOKUP(H23,PELIGROS!A$2:G$445,7,0)</f>
        <v>ENTRENAMIENTO DE LA BRIGADA; DIVULGACIÓN DE PLAN DE EMERGENCIA</v>
      </c>
      <c r="AC23" s="70" t="s">
        <v>1208</v>
      </c>
      <c r="AD23" s="122"/>
    </row>
    <row r="24" spans="1:30" ht="54.75" customHeight="1" thickBot="1">
      <c r="A24" s="187"/>
      <c r="B24" s="187"/>
      <c r="C24" s="188" t="str">
        <f>VLOOKUP(E24,[1]Hoja2!A$2:C$82,2,0)</f>
        <v>Efectuar la localizacion y reparacion de los daños en las redes de acueducto, accesorios, acometidas,  reparar  las  valvulas  necesarias  y demas  actividades complementarias  para adelantar los trabajos, con el fin de reestablecer el suministro del servicio a la ciudadania.</v>
      </c>
      <c r="D24" s="189" t="str">
        <f>VLOOKUP(E24,[1]Hoja2!A$2:C$82,3,0)</f>
        <v>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v>
      </c>
      <c r="E24" s="190" t="s">
        <v>1037</v>
      </c>
      <c r="F24" s="190" t="s">
        <v>1222</v>
      </c>
      <c r="G24" s="101" t="str">
        <f>VLOOKUP(H24,PELIGROS!A$1:G$445,2,0)</f>
        <v>Modeduras</v>
      </c>
      <c r="H24" s="26" t="s">
        <v>79</v>
      </c>
      <c r="I24" s="26" t="s">
        <v>1252</v>
      </c>
      <c r="J24" s="101" t="str">
        <f>VLOOKUP(H24,PELIGROS!A$2:G$445,3,0)</f>
        <v>Lesiones, tejidos, muerte, enfermedades infectocontagiosas</v>
      </c>
      <c r="K24" s="18"/>
      <c r="L24" s="101" t="str">
        <f>VLOOKUP(H24,PELIGROS!A$2:G$445,4,0)</f>
        <v>N/A</v>
      </c>
      <c r="M24" s="101" t="str">
        <f>VLOOKUP(H24,PELIGROS!A$2:G$445,5,0)</f>
        <v>N/A</v>
      </c>
      <c r="N24" s="102">
        <v>2</v>
      </c>
      <c r="O24" s="27">
        <v>3</v>
      </c>
      <c r="P24" s="27">
        <v>25</v>
      </c>
      <c r="Q24" s="27">
        <f t="shared" si="1"/>
        <v>6</v>
      </c>
      <c r="R24" s="27">
        <f t="shared" si="2"/>
        <v>150</v>
      </c>
      <c r="S24" s="33" t="str">
        <f t="shared" si="3"/>
        <v>M-6</v>
      </c>
      <c r="T24" s="83" t="str">
        <f t="shared" si="0"/>
        <v>II</v>
      </c>
      <c r="U24" s="84" t="str">
        <f t="shared" si="4"/>
        <v>No Aceptable o Aceptable Con Control Especifico</v>
      </c>
      <c r="V24" s="111">
        <v>4</v>
      </c>
      <c r="W24" s="101" t="str">
        <f>VLOOKUP(H24,PELIGROS!A$2:G$445,6,0)</f>
        <v>Posibles enfermedades</v>
      </c>
      <c r="X24" s="18"/>
      <c r="Y24" s="18"/>
      <c r="Z24" s="18"/>
      <c r="AA24" s="17"/>
      <c r="AB24" s="22" t="str">
        <f>VLOOKUP(H24,PELIGROS!A$2:G$445,7,0)</f>
        <v xml:space="preserve">Riesgo Biológico, Autocuidado y/o Uso y manejo adecuado de E.P.P.
</v>
      </c>
      <c r="AC24" s="102" t="s">
        <v>1253</v>
      </c>
      <c r="AD24" s="131" t="s">
        <v>1201</v>
      </c>
    </row>
    <row r="25" spans="1:30" ht="51.75" thickBot="1">
      <c r="A25" s="187"/>
      <c r="B25" s="187"/>
      <c r="C25" s="188"/>
      <c r="D25" s="189"/>
      <c r="E25" s="190"/>
      <c r="F25" s="190"/>
      <c r="G25" s="101" t="str">
        <f>VLOOKUP(H25,PELIGROS!A$1:G$445,2,0)</f>
        <v>Bacteria</v>
      </c>
      <c r="H25" s="26" t="s">
        <v>108</v>
      </c>
      <c r="I25" s="26" t="s">
        <v>1252</v>
      </c>
      <c r="J25" s="101" t="str">
        <f>VLOOKUP(H25,PELIGROS!A$2:G$445,3,0)</f>
        <v>Infecciones producidas por Bacterianas</v>
      </c>
      <c r="K25" s="18"/>
      <c r="L25" s="101" t="str">
        <f>VLOOKUP(H25,PELIGROS!A$2:G$445,4,0)</f>
        <v>Inspecciones planeadas e inspecciones no planeadas, procedimientos de programas de seguridad y salud en el trabajo</v>
      </c>
      <c r="M25" s="101" t="str">
        <f>VLOOKUP(H25,PELIGROS!A$2:G$445,5,0)</f>
        <v>Programa de vacunación, bota pantalon, overol, guantes, tapabocas, mascarillas con filtos</v>
      </c>
      <c r="N25" s="18">
        <v>2</v>
      </c>
      <c r="O25" s="19">
        <v>3</v>
      </c>
      <c r="P25" s="19">
        <v>10</v>
      </c>
      <c r="Q25" s="27">
        <f t="shared" si="1"/>
        <v>6</v>
      </c>
      <c r="R25" s="27">
        <f t="shared" si="2"/>
        <v>60</v>
      </c>
      <c r="S25" s="33" t="str">
        <f t="shared" si="3"/>
        <v>M-6</v>
      </c>
      <c r="T25" s="83" t="str">
        <f t="shared" si="0"/>
        <v>III</v>
      </c>
      <c r="U25" s="84" t="str">
        <f t="shared" si="4"/>
        <v>Mejorable</v>
      </c>
      <c r="V25" s="112"/>
      <c r="W25" s="101" t="str">
        <f>VLOOKUP(H25,PELIGROS!A$2:G$445,6,0)</f>
        <v xml:space="preserve">Enfermedades Infectocontagiosas
</v>
      </c>
      <c r="X25" s="18"/>
      <c r="Y25" s="18"/>
      <c r="Z25" s="18"/>
      <c r="AA25" s="17"/>
      <c r="AB25" s="22" t="str">
        <f>VLOOKUP(H25,PELIGROS!A$2:G$445,7,0)</f>
        <v xml:space="preserve">Riesgo Biológico, Autocuidado y/o Uso y manejo adecuado de E.P.P.
</v>
      </c>
      <c r="AC25" s="111" t="s">
        <v>1233</v>
      </c>
      <c r="AD25" s="115"/>
    </row>
    <row r="26" spans="1:30" ht="51.75" thickBot="1">
      <c r="A26" s="187"/>
      <c r="B26" s="187"/>
      <c r="C26" s="188"/>
      <c r="D26" s="189"/>
      <c r="E26" s="190"/>
      <c r="F26" s="190"/>
      <c r="G26" s="101" t="str">
        <f>VLOOKUP(H26,PELIGROS!A$1:G$445,2,0)</f>
        <v>Hongos</v>
      </c>
      <c r="H26" s="26" t="s">
        <v>117</v>
      </c>
      <c r="I26" s="26" t="s">
        <v>1252</v>
      </c>
      <c r="J26" s="101" t="str">
        <f>VLOOKUP(H26,PELIGROS!A$2:G$445,3,0)</f>
        <v>Micosis</v>
      </c>
      <c r="K26" s="18"/>
      <c r="L26" s="101" t="str">
        <f>VLOOKUP(H26,PELIGROS!A$2:G$445,4,0)</f>
        <v>Inspecciones planeadas e inspecciones no planeadas, procedimientos de programas de seguridad y salud en el trabajo</v>
      </c>
      <c r="M26" s="101" t="str">
        <f>VLOOKUP(H26,PELIGROS!A$2:G$445,5,0)</f>
        <v>Programa de vacunación, éxamenes periódicos</v>
      </c>
      <c r="N26" s="18">
        <v>2</v>
      </c>
      <c r="O26" s="19">
        <v>3</v>
      </c>
      <c r="P26" s="19">
        <v>10</v>
      </c>
      <c r="Q26" s="27">
        <f t="shared" si="1"/>
        <v>6</v>
      </c>
      <c r="R26" s="27">
        <f t="shared" si="2"/>
        <v>60</v>
      </c>
      <c r="S26" s="33" t="str">
        <f t="shared" si="3"/>
        <v>M-6</v>
      </c>
      <c r="T26" s="83" t="str">
        <f t="shared" si="0"/>
        <v>III</v>
      </c>
      <c r="U26" s="84" t="str">
        <f t="shared" si="4"/>
        <v>Mejorable</v>
      </c>
      <c r="V26" s="112"/>
      <c r="W26" s="101" t="str">
        <f>VLOOKUP(H26,PELIGROS!A$2:G$445,6,0)</f>
        <v>Micosis</v>
      </c>
      <c r="X26" s="18"/>
      <c r="Y26" s="18"/>
      <c r="Z26" s="18"/>
      <c r="AA26" s="17"/>
      <c r="AB26" s="22" t="str">
        <f>VLOOKUP(H26,PELIGROS!A$2:G$445,7,0)</f>
        <v xml:space="preserve">Riesgo Biológico, Autocuidado y/o Uso y manejo adecuado de E.P.P.
</v>
      </c>
      <c r="AC26" s="112"/>
      <c r="AD26" s="115"/>
    </row>
    <row r="27" spans="1:30" ht="51.75" thickBot="1">
      <c r="A27" s="187"/>
      <c r="B27" s="187"/>
      <c r="C27" s="188"/>
      <c r="D27" s="189"/>
      <c r="E27" s="190"/>
      <c r="F27" s="190"/>
      <c r="G27" s="101" t="str">
        <f>VLOOKUP(H27,PELIGROS!A$1:G$445,2,0)</f>
        <v>Virus</v>
      </c>
      <c r="H27" s="26" t="s">
        <v>120</v>
      </c>
      <c r="I27" s="26" t="s">
        <v>1252</v>
      </c>
      <c r="J27" s="101" t="str">
        <f>VLOOKUP(H27,PELIGROS!A$2:G$445,3,0)</f>
        <v>Infecciones Virales</v>
      </c>
      <c r="K27" s="18"/>
      <c r="L27" s="101" t="str">
        <f>VLOOKUP(H27,PELIGROS!A$2:G$445,4,0)</f>
        <v>Inspecciones planeadas e inspecciones no planeadas, procedimientos de programas de seguridad y salud en el trabajo</v>
      </c>
      <c r="M27" s="101" t="str">
        <f>VLOOKUP(H27,PELIGROS!A$2:G$445,5,0)</f>
        <v>Programa de vacunación, bota pantalon, overol, guantes, tapabocas, mascarillas con filtos</v>
      </c>
      <c r="N27" s="18">
        <v>2</v>
      </c>
      <c r="O27" s="19">
        <v>3</v>
      </c>
      <c r="P27" s="19">
        <v>10</v>
      </c>
      <c r="Q27" s="27">
        <f t="shared" si="1"/>
        <v>6</v>
      </c>
      <c r="R27" s="27">
        <f t="shared" si="2"/>
        <v>60</v>
      </c>
      <c r="S27" s="33" t="str">
        <f t="shared" si="3"/>
        <v>M-6</v>
      </c>
      <c r="T27" s="83" t="str">
        <f t="shared" si="0"/>
        <v>III</v>
      </c>
      <c r="U27" s="84" t="str">
        <f t="shared" si="4"/>
        <v>Mejorable</v>
      </c>
      <c r="V27" s="112"/>
      <c r="W27" s="101" t="str">
        <f>VLOOKUP(H27,PELIGROS!A$2:G$445,6,0)</f>
        <v xml:space="preserve">Enfermedades Infectocontagiosas
</v>
      </c>
      <c r="X27" s="18"/>
      <c r="Y27" s="18"/>
      <c r="Z27" s="18"/>
      <c r="AA27" s="17"/>
      <c r="AB27" s="22" t="str">
        <f>VLOOKUP(H27,PELIGROS!A$2:G$445,7,0)</f>
        <v xml:space="preserve">Riesgo Biológico, Autocuidado y/o Uso y manejo adecuado de E.P.P.
</v>
      </c>
      <c r="AC27" s="113"/>
      <c r="AD27" s="115"/>
    </row>
    <row r="28" spans="1:30" ht="51.75" thickBot="1">
      <c r="A28" s="187"/>
      <c r="B28" s="187"/>
      <c r="C28" s="188"/>
      <c r="D28" s="189"/>
      <c r="E28" s="190"/>
      <c r="F28" s="190"/>
      <c r="G28" s="101" t="str">
        <f>VLOOKUP(H28,PELIGROS!A$1:G$445,2,0)</f>
        <v>INFRAROJA, ULTRAVIOLETA, VISIBLE, RADIOFRECUENCIA, MICROONDAS, LASER</v>
      </c>
      <c r="H28" s="26" t="s">
        <v>67</v>
      </c>
      <c r="I28" s="26" t="s">
        <v>1254</v>
      </c>
      <c r="J28" s="101" t="str">
        <f>VLOOKUP(H28,PELIGROS!A$2:G$445,3,0)</f>
        <v>CÁNCER, LESIONES DÉRMICAS Y OCULARES</v>
      </c>
      <c r="K28" s="18"/>
      <c r="L28" s="101" t="str">
        <f>VLOOKUP(H28,PELIGROS!A$2:G$445,4,0)</f>
        <v>Inspecciones planeadas e inspecciones no planeadas, procedimientos de programas de seguridad y salud en el trabajo</v>
      </c>
      <c r="M28" s="101" t="str">
        <f>VLOOKUP(H28,PELIGROS!A$2:G$445,5,0)</f>
        <v>PROGRAMA BLOQUEADOR SOLAR</v>
      </c>
      <c r="N28" s="18">
        <v>2</v>
      </c>
      <c r="O28" s="19">
        <v>3</v>
      </c>
      <c r="P28" s="19">
        <v>10</v>
      </c>
      <c r="Q28" s="27">
        <f t="shared" si="1"/>
        <v>6</v>
      </c>
      <c r="R28" s="27">
        <f t="shared" si="2"/>
        <v>60</v>
      </c>
      <c r="S28" s="33" t="str">
        <f t="shared" si="3"/>
        <v>M-6</v>
      </c>
      <c r="T28" s="83" t="str">
        <f t="shared" si="0"/>
        <v>III</v>
      </c>
      <c r="U28" s="84" t="str">
        <f t="shared" si="4"/>
        <v>Mejorable</v>
      </c>
      <c r="V28" s="112"/>
      <c r="W28" s="101" t="str">
        <f>VLOOKUP(H28,PELIGROS!A$2:G$445,6,0)</f>
        <v>CÁNCER</v>
      </c>
      <c r="X28" s="18"/>
      <c r="Y28" s="18"/>
      <c r="Z28" s="18"/>
      <c r="AA28" s="17"/>
      <c r="AB28" s="22" t="str">
        <f>VLOOKUP(H28,PELIGROS!A$2:G$445,7,0)</f>
        <v>N/A</v>
      </c>
      <c r="AC28" s="18" t="s">
        <v>1202</v>
      </c>
      <c r="AD28" s="115"/>
    </row>
    <row r="29" spans="1:30" ht="51.75" thickBot="1">
      <c r="A29" s="187"/>
      <c r="B29" s="187"/>
      <c r="C29" s="188"/>
      <c r="D29" s="189"/>
      <c r="E29" s="190"/>
      <c r="F29" s="190"/>
      <c r="G29" s="101" t="str">
        <f>VLOOKUP(H29,PELIGROS!A$1:G$445,2,0)</f>
        <v>GASES Y VAPORES</v>
      </c>
      <c r="H29" s="26" t="s">
        <v>250</v>
      </c>
      <c r="I29" s="26" t="s">
        <v>1255</v>
      </c>
      <c r="J29" s="101" t="str">
        <f>VLOOKUP(H29,PELIGROS!A$2:G$445,3,0)</f>
        <v xml:space="preserve"> LESIONES EN LA PIEL, IRRITACIÓN EN VÍAS  RESPIRATORIAS, MUERTE</v>
      </c>
      <c r="K29" s="18"/>
      <c r="L29" s="101" t="str">
        <f>VLOOKUP(H29,PELIGROS!A$2:G$445,4,0)</f>
        <v>Inspecciones planeadas e inspecciones no planeadas, procedimientos de programas de seguridad y salud en el trabajo</v>
      </c>
      <c r="M29" s="101" t="str">
        <f>VLOOKUP(H29,PELIGROS!A$2:G$445,5,0)</f>
        <v>EPP TAPABOCAS, CARETAS CON FILTROS</v>
      </c>
      <c r="N29" s="18">
        <v>2</v>
      </c>
      <c r="O29" s="19">
        <v>2</v>
      </c>
      <c r="P29" s="19">
        <v>25</v>
      </c>
      <c r="Q29" s="27">
        <f t="shared" si="1"/>
        <v>4</v>
      </c>
      <c r="R29" s="27">
        <f t="shared" si="2"/>
        <v>100</v>
      </c>
      <c r="S29" s="33" t="str">
        <f t="shared" si="3"/>
        <v>B-4</v>
      </c>
      <c r="T29" s="83" t="str">
        <f t="shared" si="0"/>
        <v>III</v>
      </c>
      <c r="U29" s="84" t="str">
        <f t="shared" si="4"/>
        <v>Mejorable</v>
      </c>
      <c r="V29" s="112"/>
      <c r="W29" s="101" t="str">
        <f>VLOOKUP(H29,PELIGROS!A$2:G$445,6,0)</f>
        <v xml:space="preserve"> MUERTE</v>
      </c>
      <c r="X29" s="18"/>
      <c r="Y29" s="18"/>
      <c r="Z29" s="18"/>
      <c r="AA29" s="17"/>
      <c r="AB29" s="22" t="str">
        <f>VLOOKUP(H29,PELIGROS!A$2:G$445,7,0)</f>
        <v>USO Y MANEJO ADECUADO DE E.P.P.</v>
      </c>
      <c r="AC29" s="18"/>
      <c r="AD29" s="115"/>
    </row>
    <row r="30" spans="1:30" ht="64.5" thickBot="1">
      <c r="A30" s="187"/>
      <c r="B30" s="187"/>
      <c r="C30" s="188"/>
      <c r="D30" s="189"/>
      <c r="E30" s="190"/>
      <c r="F30" s="190"/>
      <c r="G30" s="101" t="str">
        <f>VLOOKUP(H30,PELIGROS!A$1:G$445,2,0)</f>
        <v>CONCENTRACIÓN EN ACTIVIDADES DE ALTO DESEMPEÑO MENTAL</v>
      </c>
      <c r="H30" s="26" t="s">
        <v>72</v>
      </c>
      <c r="I30" s="26" t="s">
        <v>1256</v>
      </c>
      <c r="J30" s="101" t="str">
        <f>VLOOKUP(H30,PELIGROS!A$2:G$445,3,0)</f>
        <v>ESTRÉS, CEFALEA, IRRITABILIDAD</v>
      </c>
      <c r="K30" s="18"/>
      <c r="L30" s="101" t="str">
        <f>VLOOKUP(H30,PELIGROS!A$2:G$445,4,0)</f>
        <v>N/A</v>
      </c>
      <c r="M30" s="101" t="str">
        <f>VLOOKUP(H30,PELIGROS!A$2:G$445,5,0)</f>
        <v>PVE PSICOSOCIAL</v>
      </c>
      <c r="N30" s="18">
        <v>2</v>
      </c>
      <c r="O30" s="19">
        <v>2</v>
      </c>
      <c r="P30" s="19">
        <v>10</v>
      </c>
      <c r="Q30" s="27">
        <f t="shared" si="1"/>
        <v>4</v>
      </c>
      <c r="R30" s="27">
        <f t="shared" si="2"/>
        <v>40</v>
      </c>
      <c r="S30" s="33" t="str">
        <f t="shared" si="3"/>
        <v>B-4</v>
      </c>
      <c r="T30" s="83" t="str">
        <f t="shared" si="0"/>
        <v>III</v>
      </c>
      <c r="U30" s="84" t="str">
        <f t="shared" si="4"/>
        <v>Mejorable</v>
      </c>
      <c r="V30" s="112"/>
      <c r="W30" s="101" t="str">
        <f>VLOOKUP(H30,PELIGROS!A$2:G$445,6,0)</f>
        <v>ESTRÉS</v>
      </c>
      <c r="X30" s="18"/>
      <c r="Y30" s="18"/>
      <c r="Z30" s="18"/>
      <c r="AA30" s="17"/>
      <c r="AB30" s="22" t="str">
        <f>VLOOKUP(H30,PELIGROS!A$2:G$445,7,0)</f>
        <v>N/A</v>
      </c>
      <c r="AC30" s="18" t="s">
        <v>1203</v>
      </c>
      <c r="AD30" s="115"/>
    </row>
    <row r="31" spans="1:30" ht="64.5" thickBot="1">
      <c r="A31" s="187"/>
      <c r="B31" s="187"/>
      <c r="C31" s="188"/>
      <c r="D31" s="189"/>
      <c r="E31" s="190"/>
      <c r="F31" s="190"/>
      <c r="G31" s="101" t="str">
        <f>VLOOKUP(H31,PELIGROS!A$1:G$445,2,0)</f>
        <v>Forzadas, Prolongadas</v>
      </c>
      <c r="H31" s="26" t="s">
        <v>40</v>
      </c>
      <c r="I31" s="26" t="s">
        <v>1257</v>
      </c>
      <c r="J31" s="101" t="str">
        <f>VLOOKUP(H31,PELIGROS!A$2:G$445,3,0)</f>
        <v xml:space="preserve">Lesiones osteomusculares, lesiones osteoarticulares
</v>
      </c>
      <c r="K31" s="18"/>
      <c r="L31" s="101" t="str">
        <f>VLOOKUP(H31,PELIGROS!A$2:G$445,4,0)</f>
        <v>Inspecciones planeadas e inspecciones no planeadas, procedimientos de programas de seguridad y salud en el trabajo</v>
      </c>
      <c r="M31" s="101" t="str">
        <f>VLOOKUP(H31,PELIGROS!A$2:G$445,5,0)</f>
        <v>PVE Biomecánico, programa pausas activas, exámenes periódicos, recomendaciones, control de posturas</v>
      </c>
      <c r="N31" s="18">
        <v>2</v>
      </c>
      <c r="O31" s="19">
        <v>3</v>
      </c>
      <c r="P31" s="19">
        <v>25</v>
      </c>
      <c r="Q31" s="27">
        <f t="shared" si="1"/>
        <v>6</v>
      </c>
      <c r="R31" s="27">
        <f t="shared" si="2"/>
        <v>150</v>
      </c>
      <c r="S31" s="33" t="str">
        <f t="shared" si="3"/>
        <v>M-6</v>
      </c>
      <c r="T31" s="83" t="str">
        <f t="shared" si="0"/>
        <v>II</v>
      </c>
      <c r="U31" s="84" t="str">
        <f t="shared" si="4"/>
        <v>No Aceptable o Aceptable Con Control Especifico</v>
      </c>
      <c r="V31" s="112"/>
      <c r="W31" s="101" t="str">
        <f>VLOOKUP(H31,PELIGROS!A$2:G$445,6,0)</f>
        <v>Enfermedades Osteomusculares</v>
      </c>
      <c r="X31" s="18"/>
      <c r="Y31" s="18"/>
      <c r="Z31" s="18"/>
      <c r="AA31" s="17"/>
      <c r="AB31" s="22" t="str">
        <f>VLOOKUP(H31,PELIGROS!A$2:G$445,7,0)</f>
        <v>Prevención en lesiones osteomusculares, líderes de pausas activas</v>
      </c>
      <c r="AC31" s="18" t="s">
        <v>1258</v>
      </c>
      <c r="AD31" s="115"/>
    </row>
    <row r="32" spans="1:30" ht="90" thickBot="1">
      <c r="A32" s="187"/>
      <c r="B32" s="187"/>
      <c r="C32" s="188"/>
      <c r="D32" s="189"/>
      <c r="E32" s="190"/>
      <c r="F32" s="190"/>
      <c r="G32" s="101" t="str">
        <f>VLOOKUP(H32,PELIGROS!A$1:G$445,2,0)</f>
        <v>Movimientos repetitivos, Miembros Superiores</v>
      </c>
      <c r="H32" s="26" t="s">
        <v>47</v>
      </c>
      <c r="I32" s="26" t="s">
        <v>1257</v>
      </c>
      <c r="J32" s="101" t="str">
        <f>VLOOKUP(H32,PELIGROS!A$2:G$445,3,0)</f>
        <v>Lesiones Musculoesqueléticas</v>
      </c>
      <c r="K32" s="18"/>
      <c r="L32" s="101" t="str">
        <f>VLOOKUP(H32,PELIGROS!A$2:G$445,4,0)</f>
        <v>N/A</v>
      </c>
      <c r="M32" s="101" t="str">
        <f>VLOOKUP(H32,PELIGROS!A$2:G$445,5,0)</f>
        <v>PVE BIomécanico, programa pausas activas, examenes periódicos, recomendaicones, control de posturas</v>
      </c>
      <c r="N32" s="18">
        <v>2</v>
      </c>
      <c r="O32" s="19">
        <v>3</v>
      </c>
      <c r="P32" s="19">
        <v>10</v>
      </c>
      <c r="Q32" s="27">
        <f t="shared" si="1"/>
        <v>6</v>
      </c>
      <c r="R32" s="27">
        <f t="shared" si="2"/>
        <v>60</v>
      </c>
      <c r="S32" s="33" t="str">
        <f t="shared" si="3"/>
        <v>M-6</v>
      </c>
      <c r="T32" s="83" t="str">
        <f t="shared" si="0"/>
        <v>III</v>
      </c>
      <c r="U32" s="84" t="str">
        <f t="shared" si="4"/>
        <v>Mejorable</v>
      </c>
      <c r="V32" s="112"/>
      <c r="W32" s="101" t="str">
        <f>VLOOKUP(H32,PELIGROS!A$2:G$445,6,0)</f>
        <v>Enfermedades musculoesqueleticas</v>
      </c>
      <c r="X32" s="18"/>
      <c r="Y32" s="18"/>
      <c r="Z32" s="18"/>
      <c r="AA32" s="17"/>
      <c r="AB32" s="22" t="str">
        <f>VLOOKUP(H32,PELIGROS!A$2:G$445,7,0)</f>
        <v>Prevención en lesiones osteomusculares, líderes de pausas activas</v>
      </c>
      <c r="AC32" s="18" t="s">
        <v>1259</v>
      </c>
      <c r="AD32" s="115"/>
    </row>
    <row r="33" spans="1:30" ht="51.75" thickBot="1">
      <c r="A33" s="187"/>
      <c r="B33" s="187"/>
      <c r="C33" s="188"/>
      <c r="D33" s="189"/>
      <c r="E33" s="190"/>
      <c r="F33" s="190"/>
      <c r="G33" s="101" t="str">
        <f>VLOOKUP(H33,PELIGROS!A$1:G$445,2,0)</f>
        <v>Atropellamiento, Envestir</v>
      </c>
      <c r="H33" s="26" t="s">
        <v>1188</v>
      </c>
      <c r="I33" s="26" t="s">
        <v>1260</v>
      </c>
      <c r="J33" s="101" t="str">
        <f>VLOOKUP(H33,PELIGROS!A$2:G$445,3,0)</f>
        <v>Lesiones, pérdidas materiales, muerte</v>
      </c>
      <c r="K33" s="18"/>
      <c r="L33" s="101" t="str">
        <f>VLOOKUP(H33,PELIGROS!A$2:G$445,4,0)</f>
        <v>Inspecciones planeadas e inspecciones no planeadas, procedimientos de programas de seguridad y salud en el trabajo</v>
      </c>
      <c r="M33" s="101" t="str">
        <f>VLOOKUP(H33,PELIGROS!A$2:G$445,5,0)</f>
        <v>Programa de seguridad vial, señalización</v>
      </c>
      <c r="N33" s="18">
        <v>2</v>
      </c>
      <c r="O33" s="19">
        <v>3</v>
      </c>
      <c r="P33" s="19">
        <v>60</v>
      </c>
      <c r="Q33" s="27">
        <f t="shared" si="1"/>
        <v>6</v>
      </c>
      <c r="R33" s="27">
        <f t="shared" si="2"/>
        <v>360</v>
      </c>
      <c r="S33" s="33" t="str">
        <f t="shared" si="3"/>
        <v>M-6</v>
      </c>
      <c r="T33" s="83" t="str">
        <f t="shared" si="0"/>
        <v>II</v>
      </c>
      <c r="U33" s="84" t="str">
        <f t="shared" si="4"/>
        <v>No Aceptable o Aceptable Con Control Especifico</v>
      </c>
      <c r="V33" s="112"/>
      <c r="W33" s="101" t="str">
        <f>VLOOKUP(H33,PELIGROS!A$2:G$445,6,0)</f>
        <v>Muerte</v>
      </c>
      <c r="X33" s="18"/>
      <c r="Y33" s="18"/>
      <c r="Z33" s="18"/>
      <c r="AA33" s="17"/>
      <c r="AB33" s="22" t="str">
        <f>VLOOKUP(H33,PELIGROS!A$2:G$445,7,0)</f>
        <v>Seguridad vial y manejo defensivo, aseguramiento de áreas de trabajo</v>
      </c>
      <c r="AC33" s="18" t="s">
        <v>1205</v>
      </c>
      <c r="AD33" s="115"/>
    </row>
    <row r="34" spans="1:30" ht="64.5" thickBot="1">
      <c r="A34" s="187"/>
      <c r="B34" s="187"/>
      <c r="C34" s="188"/>
      <c r="D34" s="189"/>
      <c r="E34" s="190"/>
      <c r="F34" s="190"/>
      <c r="G34" s="101" t="str">
        <f>VLOOKUP(H34,PELIGROS!A$1:G$445,2,0)</f>
        <v>Ingreso a pozos, Red de acueducto o excavaciones</v>
      </c>
      <c r="H34" s="26" t="s">
        <v>571</v>
      </c>
      <c r="I34" s="26" t="s">
        <v>1260</v>
      </c>
      <c r="J34" s="101" t="str">
        <f>VLOOKUP(H34,PELIGROS!A$2:G$445,3,0)</f>
        <v>Intoxicación, asfixicia, daños vías resiratorias, muerte</v>
      </c>
      <c r="K34" s="18"/>
      <c r="L34" s="101" t="str">
        <f>VLOOKUP(H34,PELIGROS!A$2:G$445,4,0)</f>
        <v>Inspecciones planeadas e inspecciones no planeadas, procedimientos de programas de seguridad y salud en el trabajo</v>
      </c>
      <c r="M34" s="101" t="str">
        <f>VLOOKUP(H34,PELIGROS!A$2:G$445,5,0)</f>
        <v>E.P.P. Colectivos, Tripoide</v>
      </c>
      <c r="N34" s="18">
        <v>2</v>
      </c>
      <c r="O34" s="19">
        <v>2</v>
      </c>
      <c r="P34" s="19">
        <v>60</v>
      </c>
      <c r="Q34" s="27">
        <f t="shared" si="1"/>
        <v>4</v>
      </c>
      <c r="R34" s="27">
        <f t="shared" si="2"/>
        <v>240</v>
      </c>
      <c r="S34" s="33" t="str">
        <f t="shared" si="3"/>
        <v>B-4</v>
      </c>
      <c r="T34" s="83" t="str">
        <f t="shared" si="0"/>
        <v>II</v>
      </c>
      <c r="U34" s="84" t="str">
        <f t="shared" si="4"/>
        <v>No Aceptable o Aceptable Con Control Especifico</v>
      </c>
      <c r="V34" s="112"/>
      <c r="W34" s="101" t="str">
        <f>VLOOKUP(H34,PELIGROS!A$2:G$445,6,0)</f>
        <v>Muerte</v>
      </c>
      <c r="X34" s="18"/>
      <c r="Y34" s="18"/>
      <c r="Z34" s="18"/>
      <c r="AA34" s="17"/>
      <c r="AB34" s="22" t="str">
        <f>VLOOKUP(H34,PELIGROS!A$2:G$445,7,0)</f>
        <v>Trabajo seguro en espacios confinados y manejo de medidores de gases, diligenciamiento de permisos de trabajos, uso y manejo adecuado de E.P.P.</v>
      </c>
      <c r="AC34" s="18" t="s">
        <v>1261</v>
      </c>
      <c r="AD34" s="115"/>
    </row>
    <row r="35" spans="1:30" ht="41.25" thickBot="1">
      <c r="A35" s="187"/>
      <c r="B35" s="187"/>
      <c r="C35" s="188"/>
      <c r="D35" s="189"/>
      <c r="E35" s="190"/>
      <c r="F35" s="190"/>
      <c r="G35" s="101" t="str">
        <f>VLOOKUP(H35,PELIGROS!A$1:G$445,2,0)</f>
        <v>Superficies de trabajo irregulares o deslizantes</v>
      </c>
      <c r="H35" s="26" t="s">
        <v>597</v>
      </c>
      <c r="I35" s="26" t="s">
        <v>1260</v>
      </c>
      <c r="J35" s="101" t="str">
        <f>VLOOKUP(H35,PELIGROS!A$2:G$445,3,0)</f>
        <v>Caidas del mismo nivel, fracturas, golpe con objetos, caídas de objetos, obstrucción de rutas de evacuación</v>
      </c>
      <c r="K35" s="18"/>
      <c r="L35" s="101" t="str">
        <f>VLOOKUP(H35,PELIGROS!A$2:G$445,4,0)</f>
        <v>N/A</v>
      </c>
      <c r="M35" s="101" t="str">
        <f>VLOOKUP(H35,PELIGROS!A$2:G$445,5,0)</f>
        <v>N/A</v>
      </c>
      <c r="N35" s="18">
        <v>2</v>
      </c>
      <c r="O35" s="19">
        <v>3</v>
      </c>
      <c r="P35" s="19">
        <v>25</v>
      </c>
      <c r="Q35" s="27">
        <f t="shared" si="1"/>
        <v>6</v>
      </c>
      <c r="R35" s="27">
        <f t="shared" si="2"/>
        <v>150</v>
      </c>
      <c r="S35" s="33" t="str">
        <f t="shared" si="3"/>
        <v>M-6</v>
      </c>
      <c r="T35" s="83" t="str">
        <f t="shared" si="0"/>
        <v>II</v>
      </c>
      <c r="U35" s="84" t="str">
        <f t="shared" si="4"/>
        <v>No Aceptable o Aceptable Con Control Especifico</v>
      </c>
      <c r="V35" s="112"/>
      <c r="W35" s="101" t="str">
        <f>VLOOKUP(H35,PELIGROS!A$2:G$445,6,0)</f>
        <v>Caídas de distinto nivel</v>
      </c>
      <c r="X35" s="18"/>
      <c r="Y35" s="18"/>
      <c r="Z35" s="18"/>
      <c r="AA35" s="17"/>
      <c r="AB35" s="22" t="str">
        <f>VLOOKUP(H35,PELIGROS!A$2:G$445,7,0)</f>
        <v>Pautas Básicas en orden y aseo en el lugar de trabajo, actos y condiciones inseguras</v>
      </c>
      <c r="AC35" s="18"/>
      <c r="AD35" s="115"/>
    </row>
    <row r="36" spans="1:30" ht="64.5" thickBot="1">
      <c r="A36" s="187"/>
      <c r="B36" s="187"/>
      <c r="C36" s="188"/>
      <c r="D36" s="189"/>
      <c r="E36" s="190"/>
      <c r="F36" s="190"/>
      <c r="G36" s="101" t="str">
        <f>VLOOKUP(H36,PELIGROS!A$1:G$445,2,0)</f>
        <v>Herramientas Manuales</v>
      </c>
      <c r="H36" s="26" t="s">
        <v>606</v>
      </c>
      <c r="I36" s="26" t="s">
        <v>1260</v>
      </c>
      <c r="J36" s="101" t="str">
        <f>VLOOKUP(H36,PELIGROS!A$2:G$445,3,0)</f>
        <v>Quemaduras, contusiones y lesiones</v>
      </c>
      <c r="K36" s="18"/>
      <c r="L36" s="101" t="str">
        <f>VLOOKUP(H36,PELIGROS!A$2:G$445,4,0)</f>
        <v>Inspecciones planeadas e inspecciones no planeadas, procedimientos de programas de seguridad y salud en el trabajo</v>
      </c>
      <c r="M36" s="101" t="str">
        <f>VLOOKUP(H36,PELIGROS!A$2:G$445,5,0)</f>
        <v>E.P.P.</v>
      </c>
      <c r="N36" s="18">
        <v>2</v>
      </c>
      <c r="O36" s="19">
        <v>2</v>
      </c>
      <c r="P36" s="19">
        <v>25</v>
      </c>
      <c r="Q36" s="27">
        <f t="shared" si="1"/>
        <v>4</v>
      </c>
      <c r="R36" s="27">
        <f t="shared" si="2"/>
        <v>100</v>
      </c>
      <c r="S36" s="33" t="str">
        <f t="shared" si="3"/>
        <v>B-4</v>
      </c>
      <c r="T36" s="83" t="str">
        <f t="shared" si="0"/>
        <v>III</v>
      </c>
      <c r="U36" s="84" t="str">
        <f t="shared" si="4"/>
        <v>Mejorable</v>
      </c>
      <c r="V36" s="112"/>
      <c r="W36" s="101" t="str">
        <f>VLOOKUP(H36,PELIGROS!A$2:G$445,6,0)</f>
        <v>Amputación</v>
      </c>
      <c r="X36" s="18"/>
      <c r="Y36" s="18"/>
      <c r="Z36" s="18"/>
      <c r="AA36" s="17"/>
      <c r="AB36" s="22" t="str">
        <f>VLOOKUP(H36,PELIGROS!A$2:G$445,7,0)</f>
        <v xml:space="preserve">
Uso y manejo adecuado de E.P.P., uso y manejo adecuado de herramientas manuales y/o máqinas y equipos</v>
      </c>
      <c r="AC36" s="18" t="s">
        <v>1262</v>
      </c>
      <c r="AD36" s="115"/>
    </row>
    <row r="37" spans="1:30" ht="90" thickBot="1">
      <c r="A37" s="187"/>
      <c r="B37" s="187"/>
      <c r="C37" s="188"/>
      <c r="D37" s="189"/>
      <c r="E37" s="190"/>
      <c r="F37" s="190"/>
      <c r="G37" s="101" t="str">
        <f>VLOOKUP(H37,PELIGROS!A$1:G$445,2,0)</f>
        <v>MANTENIMIENTO DE PUENTE GRUAS, LIMPIEZA DE CANALES, MANTENIMIENTO DE INSTALACIONES LOCATIVAS, MANTENIMIENTO Y REPARACIÓN DE POZOS</v>
      </c>
      <c r="H37" s="26" t="s">
        <v>624</v>
      </c>
      <c r="I37" s="26" t="s">
        <v>1260</v>
      </c>
      <c r="J37" s="101" t="str">
        <f>VLOOKUP(H37,PELIGROS!A$2:G$445,3,0)</f>
        <v>LESIONES, FRACTURAS, MUERTE</v>
      </c>
      <c r="K37" s="18"/>
      <c r="L37" s="101" t="str">
        <f>VLOOKUP(H37,PELIGROS!A$2:G$445,4,0)</f>
        <v>Inspecciones planeadas e inspecciones no planeadas, procedimientos de programas de seguridad y salud en el trabajo</v>
      </c>
      <c r="M37" s="101" t="str">
        <f>VLOOKUP(H37,PELIGROS!A$2:G$445,5,0)</f>
        <v>EPP</v>
      </c>
      <c r="N37" s="18">
        <v>2</v>
      </c>
      <c r="O37" s="19">
        <v>3</v>
      </c>
      <c r="P37" s="19">
        <v>60</v>
      </c>
      <c r="Q37" s="27">
        <f t="shared" ref="Q37" si="15">N37*O37</f>
        <v>6</v>
      </c>
      <c r="R37" s="27">
        <f t="shared" ref="R37" si="16">P37*Q37</f>
        <v>360</v>
      </c>
      <c r="S37" s="33" t="str">
        <f t="shared" ref="S37" si="17">IF(Q37=40,"MA-40",IF(Q37=30,"MA-30",IF(Q37=20,"A-20",IF(Q37=10,"A-10",IF(Q37=24,"MA-24",IF(Q37=18,"A-18",IF(Q37=12,"A-12",IF(Q37=6,"M-6",IF(Q37=8,"M-8",IF(Q37=6,"M-6",IF(Q37=4,"B-4",IF(Q37=2,"B-2",))))))))))))</f>
        <v>M-6</v>
      </c>
      <c r="T37" s="83" t="str">
        <f t="shared" ref="T37" si="18">IF(R37&lt;=20,"IV",IF(R37&lt;=120,"III",IF(R37&lt;=500,"II",IF(R37&lt;=4000,"I"))))</f>
        <v>II</v>
      </c>
      <c r="U37" s="84" t="str">
        <f t="shared" ref="U37" si="19">IF(T37=0,"",IF(T37="IV","Aceptable",IF(T37="III","Mejorable",IF(T37="II","No Aceptable o Aceptable Con Control Especifico",IF(T37="I","No Aceptable","")))))</f>
        <v>No Aceptable o Aceptable Con Control Especifico</v>
      </c>
      <c r="V37" s="112"/>
      <c r="W37" s="101" t="str">
        <f>VLOOKUP(H37,PELIGROS!A$2:G$445,6,0)</f>
        <v>MUERTE</v>
      </c>
      <c r="X37" s="18"/>
      <c r="Y37" s="18"/>
      <c r="Z37" s="18"/>
      <c r="AA37" s="17"/>
      <c r="AB37" s="22" t="str">
        <f>VLOOKUP(H37,PELIGROS!A$2:G$445,7,0)</f>
        <v>CERTIFICACIÓN Y/O ENTRENAMIENTO EN TRABAJO SEGURO EN ALTURAS; DILGENCIAMIENTO DE PERMISO DE TRABAJO; USO Y MANEJO ADECUADO DE E.P.P.; ARME Y DESARME DE ANDAMIOS</v>
      </c>
      <c r="AC37" s="18"/>
      <c r="AD37" s="115"/>
    </row>
    <row r="38" spans="1:30" ht="64.5" thickBot="1">
      <c r="A38" s="187"/>
      <c r="B38" s="187"/>
      <c r="C38" s="188"/>
      <c r="D38" s="189"/>
      <c r="E38" s="190"/>
      <c r="F38" s="190"/>
      <c r="G38" s="101" t="str">
        <f>VLOOKUP(H38,PELIGROS!A$1:G$445,2,0)</f>
        <v>Atraco, golpiza, atentados y secuestrados</v>
      </c>
      <c r="H38" s="26" t="s">
        <v>57</v>
      </c>
      <c r="I38" s="26" t="s">
        <v>1260</v>
      </c>
      <c r="J38" s="101" t="str">
        <f>VLOOKUP(H38,PELIGROS!A$2:G$445,3,0)</f>
        <v>Estrés, golpes, Secuestros</v>
      </c>
      <c r="K38" s="18"/>
      <c r="L38" s="101" t="str">
        <f>VLOOKUP(H38,PELIGROS!A$2:G$445,4,0)</f>
        <v>Inspecciones planeadas e inspecciones no planeadas, procedimientos de programas de seguridad y salud en el trabajo</v>
      </c>
      <c r="M38" s="101" t="str">
        <f>VLOOKUP(H38,PELIGROS!A$2:G$445,5,0)</f>
        <v xml:space="preserve">Uniformes Corporativos, Caquetas corporativas, Carnetización
</v>
      </c>
      <c r="N38" s="18">
        <v>2</v>
      </c>
      <c r="O38" s="19">
        <v>3</v>
      </c>
      <c r="P38" s="19">
        <v>60</v>
      </c>
      <c r="Q38" s="27">
        <f t="shared" si="1"/>
        <v>6</v>
      </c>
      <c r="R38" s="27">
        <f t="shared" si="2"/>
        <v>360</v>
      </c>
      <c r="S38" s="33" t="str">
        <f t="shared" si="3"/>
        <v>M-6</v>
      </c>
      <c r="T38" s="83" t="str">
        <f t="shared" si="0"/>
        <v>II</v>
      </c>
      <c r="U38" s="84" t="str">
        <f t="shared" si="4"/>
        <v>No Aceptable o Aceptable Con Control Especifico</v>
      </c>
      <c r="V38" s="112"/>
      <c r="W38" s="101" t="str">
        <f>VLOOKUP(H38,PELIGROS!A$2:G$445,6,0)</f>
        <v>Secuestros</v>
      </c>
      <c r="X38" s="18"/>
      <c r="Y38" s="18"/>
      <c r="Z38" s="18"/>
      <c r="AA38" s="17"/>
      <c r="AB38" s="22" t="str">
        <f>VLOOKUP(H38,PELIGROS!A$2:G$445,7,0)</f>
        <v>N/A</v>
      </c>
      <c r="AC38" s="18" t="s">
        <v>1207</v>
      </c>
      <c r="AD38" s="115"/>
    </row>
    <row r="39" spans="1:30" ht="51.75" thickBot="1">
      <c r="A39" s="187"/>
      <c r="B39" s="187"/>
      <c r="C39" s="188"/>
      <c r="D39" s="189"/>
      <c r="E39" s="190"/>
      <c r="F39" s="190"/>
      <c r="G39" s="101" t="str">
        <f>VLOOKUP(H39,PELIGROS!A$1:G$445,2,0)</f>
        <v>SISMOS, INCENDIOS, INUNDACIONES, TERREMOTOS, VENDAVALES, DERRUMBE</v>
      </c>
      <c r="H39" s="26" t="s">
        <v>62</v>
      </c>
      <c r="I39" s="26" t="s">
        <v>1263</v>
      </c>
      <c r="J39" s="101" t="str">
        <f>VLOOKUP(H39,PELIGROS!A$2:G$445,3,0)</f>
        <v>SISMOS, INCENDIOS, INUNDACIONES, TERREMOTOS, VENDAVALES</v>
      </c>
      <c r="K39" s="18"/>
      <c r="L39" s="101" t="str">
        <f>VLOOKUP(H39,PELIGROS!A$2:G$445,4,0)</f>
        <v>Inspecciones planeadas e inspecciones no planeadas, procedimientos de programas de seguridad y salud en el trabajo</v>
      </c>
      <c r="M39" s="101" t="str">
        <f>VLOOKUP(H39,PELIGROS!A$2:G$445,5,0)</f>
        <v>BRIGADAS DE EMERGENCIAS</v>
      </c>
      <c r="N39" s="18">
        <v>2</v>
      </c>
      <c r="O39" s="19">
        <v>1</v>
      </c>
      <c r="P39" s="19">
        <v>100</v>
      </c>
      <c r="Q39" s="27">
        <f t="shared" si="1"/>
        <v>2</v>
      </c>
      <c r="R39" s="27">
        <f t="shared" si="2"/>
        <v>200</v>
      </c>
      <c r="S39" s="33" t="str">
        <f t="shared" si="3"/>
        <v>B-2</v>
      </c>
      <c r="T39" s="83" t="str">
        <f t="shared" si="0"/>
        <v>II</v>
      </c>
      <c r="U39" s="84" t="str">
        <f t="shared" si="4"/>
        <v>No Aceptable o Aceptable Con Control Especifico</v>
      </c>
      <c r="V39" s="113"/>
      <c r="W39" s="101" t="str">
        <f>VLOOKUP(H39,PELIGROS!A$2:G$445,6,0)</f>
        <v>MUERTE</v>
      </c>
      <c r="X39" s="18"/>
      <c r="Y39" s="18"/>
      <c r="Z39" s="18"/>
      <c r="AA39" s="17"/>
      <c r="AB39" s="22" t="str">
        <f>VLOOKUP(H39,PELIGROS!A$2:G$445,7,0)</f>
        <v>ENTRENAMIENTO DE LA BRIGADA; DIVULGACIÓN DE PLAN DE EMERGENCIA</v>
      </c>
      <c r="AC39" s="18" t="s">
        <v>1208</v>
      </c>
      <c r="AD39" s="116"/>
    </row>
    <row r="40" spans="1:30" ht="51">
      <c r="A40" s="187"/>
      <c r="B40" s="187"/>
      <c r="C40" s="124" t="s">
        <v>1153</v>
      </c>
      <c r="D40" s="167" t="s">
        <v>1152</v>
      </c>
      <c r="E40" s="169" t="s">
        <v>1038</v>
      </c>
      <c r="F40" s="169" t="s">
        <v>1199</v>
      </c>
      <c r="G40" s="104" t="str">
        <f>VLOOKUP(H40,PELIGROS!A$1:G$445,2,0)</f>
        <v>Virus</v>
      </c>
      <c r="H40" s="57" t="s">
        <v>120</v>
      </c>
      <c r="I40" s="57" t="s">
        <v>1252</v>
      </c>
      <c r="J40" s="104" t="str">
        <f>VLOOKUP(H40,PELIGROS!A$2:G$445,3,0)</f>
        <v>Infecciones Virales</v>
      </c>
      <c r="K40" s="65"/>
      <c r="L40" s="104" t="str">
        <f>VLOOKUP(H40,PELIGROS!A$2:G$445,4,0)</f>
        <v>Inspecciones planeadas e inspecciones no planeadas, procedimientos de programas de seguridad y salud en el trabajo</v>
      </c>
      <c r="M40" s="104" t="str">
        <f>VLOOKUP(H40,PELIGROS!A$2:G$445,5,0)</f>
        <v>Programa de vacunación, bota pantalon, overol, guantes, tapabocas, mascarillas con filtos</v>
      </c>
      <c r="N40" s="103">
        <v>2</v>
      </c>
      <c r="O40" s="59">
        <v>3</v>
      </c>
      <c r="P40" s="59">
        <v>10</v>
      </c>
      <c r="Q40" s="59">
        <f t="shared" si="1"/>
        <v>6</v>
      </c>
      <c r="R40" s="59">
        <f t="shared" si="2"/>
        <v>60</v>
      </c>
      <c r="S40" s="67" t="str">
        <f t="shared" si="3"/>
        <v>M-6</v>
      </c>
      <c r="T40" s="68" t="str">
        <f t="shared" si="0"/>
        <v>III</v>
      </c>
      <c r="U40" s="69" t="str">
        <f t="shared" si="4"/>
        <v>Mejorable</v>
      </c>
      <c r="V40" s="117">
        <v>4</v>
      </c>
      <c r="W40" s="104" t="str">
        <f>VLOOKUP(H40,PELIGROS!A$2:G$445,6,0)</f>
        <v xml:space="preserve">Enfermedades Infectocontagiosas
</v>
      </c>
      <c r="X40" s="70"/>
      <c r="Y40" s="70"/>
      <c r="Z40" s="70"/>
      <c r="AA40" s="71"/>
      <c r="AB40" s="64" t="str">
        <f>VLOOKUP(H40,PELIGROS!A$2:G$445,7,0)</f>
        <v xml:space="preserve">Riesgo Biológico, Autocuidado y/o Uso y manejo adecuado de E.P.P.
</v>
      </c>
      <c r="AC40" s="63" t="s">
        <v>1233</v>
      </c>
      <c r="AD40" s="120" t="s">
        <v>1201</v>
      </c>
    </row>
    <row r="41" spans="1:30" ht="51">
      <c r="A41" s="187"/>
      <c r="B41" s="187"/>
      <c r="C41" s="121"/>
      <c r="D41" s="168"/>
      <c r="E41" s="139"/>
      <c r="F41" s="139"/>
      <c r="G41" s="104" t="str">
        <f>VLOOKUP(H41,PELIGROS!A$1:G$445,2,0)</f>
        <v>INFRAROJA, ULTRAVIOLETA, VISIBLE, RADIOFRECUENCIA, MICROONDAS, LASER</v>
      </c>
      <c r="H41" s="57" t="s">
        <v>67</v>
      </c>
      <c r="I41" s="57" t="s">
        <v>1252</v>
      </c>
      <c r="J41" s="104" t="str">
        <f>VLOOKUP(H41,PELIGROS!A$2:G$445,3,0)</f>
        <v>CÁNCER, LESIONES DÉRMICAS Y OCULARES</v>
      </c>
      <c r="K41" s="65"/>
      <c r="L41" s="104" t="str">
        <f>VLOOKUP(H41,PELIGROS!A$2:G$445,4,0)</f>
        <v>Inspecciones planeadas e inspecciones no planeadas, procedimientos de programas de seguridad y salud en el trabajo</v>
      </c>
      <c r="M41" s="104" t="str">
        <f>VLOOKUP(H41,PELIGROS!A$2:G$445,5,0)</f>
        <v>PROGRAMA BLOQUEADOR SOLAR</v>
      </c>
      <c r="N41" s="65">
        <v>2</v>
      </c>
      <c r="O41" s="66">
        <v>3</v>
      </c>
      <c r="P41" s="66">
        <v>10</v>
      </c>
      <c r="Q41" s="59">
        <f t="shared" si="1"/>
        <v>6</v>
      </c>
      <c r="R41" s="59">
        <f t="shared" si="2"/>
        <v>60</v>
      </c>
      <c r="S41" s="67" t="str">
        <f t="shared" si="3"/>
        <v>M-6</v>
      </c>
      <c r="T41" s="68" t="str">
        <f t="shared" si="0"/>
        <v>III</v>
      </c>
      <c r="U41" s="69" t="str">
        <f t="shared" si="4"/>
        <v>Mejorable</v>
      </c>
      <c r="V41" s="118"/>
      <c r="W41" s="104" t="str">
        <f>VLOOKUP(H41,PELIGROS!A$2:G$445,6,0)</f>
        <v>CÁNCER</v>
      </c>
      <c r="X41" s="70"/>
      <c r="Y41" s="70"/>
      <c r="Z41" s="70"/>
      <c r="AA41" s="71"/>
      <c r="AB41" s="64" t="str">
        <f>VLOOKUP(H41,PELIGROS!A$2:G$445,7,0)</f>
        <v>N/A</v>
      </c>
      <c r="AC41" s="70" t="s">
        <v>1202</v>
      </c>
      <c r="AD41" s="121"/>
    </row>
    <row r="42" spans="1:30" ht="51">
      <c r="A42" s="187"/>
      <c r="B42" s="187"/>
      <c r="C42" s="121"/>
      <c r="D42" s="168"/>
      <c r="E42" s="139"/>
      <c r="F42" s="139"/>
      <c r="G42" s="104" t="str">
        <f>VLOOKUP(H42,PELIGROS!A$1:G$445,2,0)</f>
        <v>MATERIAL PARTICULADO</v>
      </c>
      <c r="H42" s="57" t="s">
        <v>269</v>
      </c>
      <c r="I42" s="57" t="s">
        <v>1255</v>
      </c>
      <c r="J42" s="104" t="str">
        <f>VLOOKUP(H42,PELIGROS!A$2:G$445,3,0)</f>
        <v>NEUMOCONIOSIS, BRONQUITIS, ASMA, SILICOSIS</v>
      </c>
      <c r="K42" s="65"/>
      <c r="L42" s="104" t="str">
        <f>VLOOKUP(H42,PELIGROS!A$2:G$445,4,0)</f>
        <v>Inspecciones planeadas e inspecciones no planeadas, procedimientos de programas de seguridad y salud en el trabajo</v>
      </c>
      <c r="M42" s="104" t="str">
        <f>VLOOKUP(H42,PELIGROS!A$2:G$445,5,0)</f>
        <v>EPP MASCARILLAS Y FILTROS</v>
      </c>
      <c r="N42" s="65">
        <v>2</v>
      </c>
      <c r="O42" s="66">
        <v>3</v>
      </c>
      <c r="P42" s="66">
        <v>25</v>
      </c>
      <c r="Q42" s="59">
        <f t="shared" si="1"/>
        <v>6</v>
      </c>
      <c r="R42" s="59">
        <f t="shared" si="2"/>
        <v>150</v>
      </c>
      <c r="S42" s="67" t="str">
        <f t="shared" si="3"/>
        <v>M-6</v>
      </c>
      <c r="T42" s="68" t="str">
        <f t="shared" si="0"/>
        <v>II</v>
      </c>
      <c r="U42" s="69" t="str">
        <f t="shared" si="4"/>
        <v>No Aceptable o Aceptable Con Control Especifico</v>
      </c>
      <c r="V42" s="118"/>
      <c r="W42" s="104" t="str">
        <f>VLOOKUP(H42,PELIGROS!A$2:G$445,6,0)</f>
        <v>NEUMOCONIOSIS</v>
      </c>
      <c r="X42" s="70"/>
      <c r="Y42" s="70"/>
      <c r="Z42" s="70"/>
      <c r="AA42" s="71"/>
      <c r="AB42" s="64" t="str">
        <f>VLOOKUP(H42,PELIGROS!A$2:G$445,7,0)</f>
        <v>USO Y MANEJO DE LOS EPP</v>
      </c>
      <c r="AC42" s="70" t="s">
        <v>1238</v>
      </c>
      <c r="AD42" s="121"/>
    </row>
    <row r="43" spans="1:30" ht="63.75">
      <c r="A43" s="187"/>
      <c r="B43" s="187"/>
      <c r="C43" s="121"/>
      <c r="D43" s="168"/>
      <c r="E43" s="139"/>
      <c r="F43" s="139"/>
      <c r="G43" s="104" t="str">
        <f>VLOOKUP(H43,PELIGROS!A$1:G$445,2,0)</f>
        <v>NATURALEZA DE LA TAREA</v>
      </c>
      <c r="H43" s="57" t="s">
        <v>76</v>
      </c>
      <c r="I43" s="57" t="s">
        <v>1256</v>
      </c>
      <c r="J43" s="104" t="str">
        <f>VLOOKUP(H43,PELIGROS!A$2:G$445,3,0)</f>
        <v>ESTRÉS,  TRANSTORNOS DEL SUEÑO</v>
      </c>
      <c r="K43" s="65"/>
      <c r="L43" s="104" t="str">
        <f>VLOOKUP(H43,PELIGROS!A$2:G$445,4,0)</f>
        <v>N/A</v>
      </c>
      <c r="M43" s="104" t="str">
        <f>VLOOKUP(H43,PELIGROS!A$2:G$445,5,0)</f>
        <v>PVE PSICOSOCIAL</v>
      </c>
      <c r="N43" s="65">
        <v>2</v>
      </c>
      <c r="O43" s="66">
        <v>3</v>
      </c>
      <c r="P43" s="66">
        <v>10</v>
      </c>
      <c r="Q43" s="59">
        <f t="shared" si="1"/>
        <v>6</v>
      </c>
      <c r="R43" s="59">
        <f t="shared" si="2"/>
        <v>60</v>
      </c>
      <c r="S43" s="67" t="str">
        <f t="shared" si="3"/>
        <v>M-6</v>
      </c>
      <c r="T43" s="68" t="str">
        <f t="shared" si="0"/>
        <v>III</v>
      </c>
      <c r="U43" s="69" t="str">
        <f t="shared" si="4"/>
        <v>Mejorable</v>
      </c>
      <c r="V43" s="118"/>
      <c r="W43" s="104" t="str">
        <f>VLOOKUP(H43,PELIGROS!A$2:G$445,6,0)</f>
        <v>ESTRÉS</v>
      </c>
      <c r="X43" s="70"/>
      <c r="Y43" s="70"/>
      <c r="Z43" s="70"/>
      <c r="AA43" s="71"/>
      <c r="AB43" s="64" t="str">
        <f>VLOOKUP(H43,PELIGROS!A$2:G$445,7,0)</f>
        <v>N/A</v>
      </c>
      <c r="AC43" s="70" t="s">
        <v>1203</v>
      </c>
      <c r="AD43" s="121"/>
    </row>
    <row r="44" spans="1:30" ht="51">
      <c r="A44" s="187"/>
      <c r="B44" s="187"/>
      <c r="C44" s="121"/>
      <c r="D44" s="168"/>
      <c r="E44" s="139"/>
      <c r="F44" s="139"/>
      <c r="G44" s="104" t="str">
        <f>VLOOKUP(H44,PELIGROS!A$1:G$445,2,0)</f>
        <v>Forzadas, Prolongadas</v>
      </c>
      <c r="H44" s="57" t="s">
        <v>40</v>
      </c>
      <c r="I44" s="57" t="s">
        <v>1257</v>
      </c>
      <c r="J44" s="104" t="str">
        <f>VLOOKUP(H44,PELIGROS!A$2:G$445,3,0)</f>
        <v xml:space="preserve">Lesiones osteomusculares, lesiones osteoarticulares
</v>
      </c>
      <c r="K44" s="65"/>
      <c r="L44" s="104" t="str">
        <f>VLOOKUP(H44,PELIGROS!A$2:G$445,4,0)</f>
        <v>Inspecciones planeadas e inspecciones no planeadas, procedimientos de programas de seguridad y salud en el trabajo</v>
      </c>
      <c r="M44" s="104" t="str">
        <f>VLOOKUP(H44,PELIGROS!A$2:G$445,5,0)</f>
        <v>PVE Biomecánico, programa pausas activas, exámenes periódicos, recomendaciones, control de posturas</v>
      </c>
      <c r="N44" s="65">
        <v>2</v>
      </c>
      <c r="O44" s="66">
        <v>3</v>
      </c>
      <c r="P44" s="66">
        <v>25</v>
      </c>
      <c r="Q44" s="59">
        <f t="shared" si="1"/>
        <v>6</v>
      </c>
      <c r="R44" s="59">
        <f t="shared" si="2"/>
        <v>150</v>
      </c>
      <c r="S44" s="67" t="str">
        <f t="shared" si="3"/>
        <v>M-6</v>
      </c>
      <c r="T44" s="68" t="str">
        <f t="shared" si="0"/>
        <v>II</v>
      </c>
      <c r="U44" s="69" t="str">
        <f t="shared" si="4"/>
        <v>No Aceptable o Aceptable Con Control Especifico</v>
      </c>
      <c r="V44" s="118"/>
      <c r="W44" s="104" t="str">
        <f>VLOOKUP(H44,PELIGROS!A$2:G$445,6,0)</f>
        <v>Enfermedades Osteomusculares</v>
      </c>
      <c r="X44" s="70"/>
      <c r="Y44" s="70"/>
      <c r="Z44" s="70"/>
      <c r="AA44" s="71"/>
      <c r="AB44" s="64" t="str">
        <f>VLOOKUP(H44,PELIGROS!A$2:G$445,7,0)</f>
        <v>Prevención en lesiones osteomusculares, líderes de pausas activas</v>
      </c>
      <c r="AC44" s="70" t="s">
        <v>1204</v>
      </c>
      <c r="AD44" s="121"/>
    </row>
    <row r="45" spans="1:30" ht="51">
      <c r="A45" s="187"/>
      <c r="B45" s="187"/>
      <c r="C45" s="121"/>
      <c r="D45" s="168"/>
      <c r="E45" s="139"/>
      <c r="F45" s="139"/>
      <c r="G45" s="104" t="str">
        <f>VLOOKUP(H45,PELIGROS!A$1:G$445,2,0)</f>
        <v>Movimientos repetitivos, Miembros Superiores</v>
      </c>
      <c r="H45" s="57" t="s">
        <v>47</v>
      </c>
      <c r="I45" s="57" t="s">
        <v>1257</v>
      </c>
      <c r="J45" s="104" t="str">
        <f>VLOOKUP(H45,PELIGROS!A$2:G$445,3,0)</f>
        <v>Lesiones Musculoesqueléticas</v>
      </c>
      <c r="K45" s="65"/>
      <c r="L45" s="104" t="str">
        <f>VLOOKUP(H45,PELIGROS!A$2:G$445,4,0)</f>
        <v>N/A</v>
      </c>
      <c r="M45" s="104" t="str">
        <f>VLOOKUP(H45,PELIGROS!A$2:G$445,5,0)</f>
        <v>PVE BIomécanico, programa pausas activas, examenes periódicos, recomendaicones, control de posturas</v>
      </c>
      <c r="N45" s="65">
        <v>2</v>
      </c>
      <c r="O45" s="66">
        <v>3</v>
      </c>
      <c r="P45" s="66">
        <v>10</v>
      </c>
      <c r="Q45" s="59">
        <f t="shared" si="1"/>
        <v>6</v>
      </c>
      <c r="R45" s="59">
        <f t="shared" si="2"/>
        <v>60</v>
      </c>
      <c r="S45" s="67" t="str">
        <f t="shared" si="3"/>
        <v>M-6</v>
      </c>
      <c r="T45" s="68" t="str">
        <f t="shared" si="0"/>
        <v>III</v>
      </c>
      <c r="U45" s="69" t="str">
        <f t="shared" si="4"/>
        <v>Mejorable</v>
      </c>
      <c r="V45" s="118"/>
      <c r="W45" s="104" t="str">
        <f>VLOOKUP(H45,PELIGROS!A$2:G$445,6,0)</f>
        <v>Enfermedades musculoesqueleticas</v>
      </c>
      <c r="X45" s="70"/>
      <c r="Y45" s="70"/>
      <c r="Z45" s="70"/>
      <c r="AA45" s="71"/>
      <c r="AB45" s="64" t="str">
        <f>VLOOKUP(H45,PELIGROS!A$2:G$445,7,0)</f>
        <v>Prevención en lesiones osteomusculares, líderes de pausas activas</v>
      </c>
      <c r="AC45" s="70" t="s">
        <v>1204</v>
      </c>
      <c r="AD45" s="121"/>
    </row>
    <row r="46" spans="1:30" ht="51">
      <c r="A46" s="187"/>
      <c r="B46" s="187"/>
      <c r="C46" s="121"/>
      <c r="D46" s="168"/>
      <c r="E46" s="139"/>
      <c r="F46" s="139"/>
      <c r="G46" s="104" t="str">
        <f>VLOOKUP(H46,PELIGROS!A$1:G$445,2,0)</f>
        <v>Carga de un peso mayor al recomendado</v>
      </c>
      <c r="H46" s="57" t="s">
        <v>486</v>
      </c>
      <c r="I46" s="57" t="s">
        <v>1257</v>
      </c>
      <c r="J46" s="104" t="str">
        <f>VLOOKUP(H46,PELIGROS!A$2:G$445,3,0)</f>
        <v>Lesiones osteomusculares, lesiones osteoarticulares</v>
      </c>
      <c r="K46" s="65"/>
      <c r="L46" s="104" t="str">
        <f>VLOOKUP(H46,PELIGROS!A$2:G$445,4,0)</f>
        <v>Inspecciones planeadas e inspecciones no planeadas, procedimientos de programas de seguridad y salud en el trabajo</v>
      </c>
      <c r="M46" s="104" t="str">
        <f>VLOOKUP(H46,PELIGROS!A$2:G$445,5,0)</f>
        <v>PVE Biomecánico, programa pausas activas, exámenes periódicos, recomendaciones, control de posturas</v>
      </c>
      <c r="N46" s="65">
        <v>2</v>
      </c>
      <c r="O46" s="66">
        <v>2</v>
      </c>
      <c r="P46" s="66">
        <v>25</v>
      </c>
      <c r="Q46" s="59">
        <f t="shared" si="1"/>
        <v>4</v>
      </c>
      <c r="R46" s="59">
        <f t="shared" si="2"/>
        <v>100</v>
      </c>
      <c r="S46" s="67" t="str">
        <f t="shared" si="3"/>
        <v>B-4</v>
      </c>
      <c r="T46" s="68" t="str">
        <f t="shared" si="0"/>
        <v>III</v>
      </c>
      <c r="U46" s="69" t="str">
        <f t="shared" si="4"/>
        <v>Mejorable</v>
      </c>
      <c r="V46" s="118"/>
      <c r="W46" s="104" t="str">
        <f>VLOOKUP(H46,PELIGROS!A$2:G$445,6,0)</f>
        <v>Enfermedades del sistema osteomuscular</v>
      </c>
      <c r="X46" s="70"/>
      <c r="Y46" s="70"/>
      <c r="Z46" s="70"/>
      <c r="AA46" s="71"/>
      <c r="AB46" s="64" t="str">
        <f>VLOOKUP(H46,PELIGROS!A$2:G$445,7,0)</f>
        <v>Prevención en lesiones osteomusculares, Líderes en pausas activas</v>
      </c>
      <c r="AC46" s="70" t="s">
        <v>1239</v>
      </c>
      <c r="AD46" s="121"/>
    </row>
    <row r="47" spans="1:30" ht="51">
      <c r="A47" s="187"/>
      <c r="B47" s="187"/>
      <c r="C47" s="121"/>
      <c r="D47" s="168"/>
      <c r="E47" s="139"/>
      <c r="F47" s="139"/>
      <c r="G47" s="104" t="str">
        <f>VLOOKUP(H47,PELIGROS!A$1:G$445,2,0)</f>
        <v>Atropellamiento, Envestir</v>
      </c>
      <c r="H47" s="57" t="s">
        <v>1188</v>
      </c>
      <c r="I47" s="57" t="s">
        <v>1260</v>
      </c>
      <c r="J47" s="104" t="str">
        <f>VLOOKUP(H47,PELIGROS!A$2:G$445,3,0)</f>
        <v>Lesiones, pérdidas materiales, muerte</v>
      </c>
      <c r="K47" s="65"/>
      <c r="L47" s="104" t="str">
        <f>VLOOKUP(H47,PELIGROS!A$2:G$445,4,0)</f>
        <v>Inspecciones planeadas e inspecciones no planeadas, procedimientos de programas de seguridad y salud en el trabajo</v>
      </c>
      <c r="M47" s="104" t="str">
        <f>VLOOKUP(H47,PELIGROS!A$2:G$445,5,0)</f>
        <v>Programa de seguridad vial, señalización</v>
      </c>
      <c r="N47" s="65">
        <v>2</v>
      </c>
      <c r="O47" s="66">
        <v>3</v>
      </c>
      <c r="P47" s="66">
        <v>60</v>
      </c>
      <c r="Q47" s="59">
        <f t="shared" si="1"/>
        <v>6</v>
      </c>
      <c r="R47" s="59">
        <f t="shared" si="2"/>
        <v>360</v>
      </c>
      <c r="S47" s="67" t="str">
        <f t="shared" si="3"/>
        <v>M-6</v>
      </c>
      <c r="T47" s="68" t="str">
        <f t="shared" si="0"/>
        <v>II</v>
      </c>
      <c r="U47" s="69" t="str">
        <f t="shared" si="4"/>
        <v>No Aceptable o Aceptable Con Control Especifico</v>
      </c>
      <c r="V47" s="118"/>
      <c r="W47" s="104" t="str">
        <f>VLOOKUP(H47,PELIGROS!A$2:G$445,6,0)</f>
        <v>Muerte</v>
      </c>
      <c r="X47" s="70"/>
      <c r="Y47" s="70"/>
      <c r="Z47" s="70"/>
      <c r="AA47" s="71"/>
      <c r="AB47" s="64" t="str">
        <f>VLOOKUP(H47,PELIGROS!A$2:G$445,7,0)</f>
        <v>Seguridad vial y manejo defensivo, aseguramiento de áreas de trabajo</v>
      </c>
      <c r="AC47" s="70" t="s">
        <v>1205</v>
      </c>
      <c r="AD47" s="121"/>
    </row>
    <row r="48" spans="1:30" ht="40.5">
      <c r="A48" s="187"/>
      <c r="B48" s="187"/>
      <c r="C48" s="121"/>
      <c r="D48" s="168"/>
      <c r="E48" s="139"/>
      <c r="F48" s="139"/>
      <c r="G48" s="104" t="str">
        <f>VLOOKUP(H48,PELIGROS!A$1:G$445,2,0)</f>
        <v>Superficies de trabajo irregulares o deslizantes</v>
      </c>
      <c r="H48" s="57" t="s">
        <v>597</v>
      </c>
      <c r="I48" s="57" t="s">
        <v>1260</v>
      </c>
      <c r="J48" s="104" t="str">
        <f>VLOOKUP(H48,PELIGROS!A$2:G$445,3,0)</f>
        <v>Caidas del mismo nivel, fracturas, golpe con objetos, caídas de objetos, obstrucción de rutas de evacuación</v>
      </c>
      <c r="K48" s="65"/>
      <c r="L48" s="104" t="str">
        <f>VLOOKUP(H48,PELIGROS!A$2:G$445,4,0)</f>
        <v>N/A</v>
      </c>
      <c r="M48" s="104" t="str">
        <f>VLOOKUP(H48,PELIGROS!A$2:G$445,5,0)</f>
        <v>N/A</v>
      </c>
      <c r="N48" s="65">
        <v>2</v>
      </c>
      <c r="O48" s="66">
        <v>3</v>
      </c>
      <c r="P48" s="66">
        <v>25</v>
      </c>
      <c r="Q48" s="59">
        <f t="shared" si="1"/>
        <v>6</v>
      </c>
      <c r="R48" s="59">
        <f t="shared" si="2"/>
        <v>150</v>
      </c>
      <c r="S48" s="67" t="str">
        <f t="shared" si="3"/>
        <v>M-6</v>
      </c>
      <c r="T48" s="68" t="str">
        <f t="shared" si="0"/>
        <v>II</v>
      </c>
      <c r="U48" s="69" t="str">
        <f t="shared" si="4"/>
        <v>No Aceptable o Aceptable Con Control Especifico</v>
      </c>
      <c r="V48" s="118"/>
      <c r="W48" s="104" t="str">
        <f>VLOOKUP(H48,PELIGROS!A$2:G$445,6,0)</f>
        <v>Caídas de distinto nivel</v>
      </c>
      <c r="X48" s="70"/>
      <c r="Y48" s="70"/>
      <c r="Z48" s="70"/>
      <c r="AA48" s="71"/>
      <c r="AB48" s="64" t="str">
        <f>VLOOKUP(H48,PELIGROS!A$2:G$445,7,0)</f>
        <v>Pautas Básicas en orden y aseo en el lugar de trabajo, actos y condiciones inseguras</v>
      </c>
      <c r="AC48" s="70"/>
      <c r="AD48" s="121"/>
    </row>
    <row r="49" spans="1:30" ht="89.25">
      <c r="A49" s="187"/>
      <c r="B49" s="187"/>
      <c r="C49" s="121"/>
      <c r="D49" s="168"/>
      <c r="E49" s="139"/>
      <c r="F49" s="139"/>
      <c r="G49" s="104" t="str">
        <f>VLOOKUP(H49,PELIGROS!A$1:G$445,2,0)</f>
        <v>MANTENIMIENTO DE PUENTE GRUAS, LIMPIEZA DE CANALES, MANTENIMIENTO DE INSTALACIONES LOCATIVAS, MANTENIMIENTO Y REPARACIÓN DE POZOS</v>
      </c>
      <c r="H49" s="57" t="s">
        <v>624</v>
      </c>
      <c r="I49" s="57" t="s">
        <v>1260</v>
      </c>
      <c r="J49" s="104" t="str">
        <f>VLOOKUP(H49,PELIGROS!A$2:G$445,3,0)</f>
        <v>LESIONES, FRACTURAS, MUERTE</v>
      </c>
      <c r="K49" s="65"/>
      <c r="L49" s="104" t="str">
        <f>VLOOKUP(H49,PELIGROS!A$2:G$445,4,0)</f>
        <v>Inspecciones planeadas e inspecciones no planeadas, procedimientos de programas de seguridad y salud en el trabajo</v>
      </c>
      <c r="M49" s="104" t="str">
        <f>VLOOKUP(H49,PELIGROS!A$2:G$445,5,0)</f>
        <v>EPP</v>
      </c>
      <c r="N49" s="65">
        <v>2</v>
      </c>
      <c r="O49" s="66">
        <v>3</v>
      </c>
      <c r="P49" s="66">
        <v>60</v>
      </c>
      <c r="Q49" s="59">
        <f t="shared" ref="Q49" si="20">N49*O49</f>
        <v>6</v>
      </c>
      <c r="R49" s="59">
        <f t="shared" ref="R49" si="21">P49*Q49</f>
        <v>360</v>
      </c>
      <c r="S49" s="67" t="str">
        <f t="shared" ref="S49" si="22">IF(Q49=40,"MA-40",IF(Q49=30,"MA-30",IF(Q49=20,"A-20",IF(Q49=10,"A-10",IF(Q49=24,"MA-24",IF(Q49=18,"A-18",IF(Q49=12,"A-12",IF(Q49=6,"M-6",IF(Q49=8,"M-8",IF(Q49=6,"M-6",IF(Q49=4,"B-4",IF(Q49=2,"B-2",))))))))))))</f>
        <v>M-6</v>
      </c>
      <c r="T49" s="68" t="str">
        <f t="shared" ref="T49" si="23">IF(R49&lt;=20,"IV",IF(R49&lt;=120,"III",IF(R49&lt;=500,"II",IF(R49&lt;=4000,"I"))))</f>
        <v>II</v>
      </c>
      <c r="U49" s="69" t="str">
        <f t="shared" ref="U49" si="24">IF(T49=0,"",IF(T49="IV","Aceptable",IF(T49="III","Mejorable",IF(T49="II","No Aceptable o Aceptable Con Control Especifico",IF(T49="I","No Aceptable","")))))</f>
        <v>No Aceptable o Aceptable Con Control Especifico</v>
      </c>
      <c r="V49" s="118"/>
      <c r="W49" s="104" t="str">
        <f>VLOOKUP(H49,PELIGROS!A$2:G$445,6,0)</f>
        <v>MUERTE</v>
      </c>
      <c r="X49" s="70"/>
      <c r="Y49" s="70"/>
      <c r="Z49" s="70"/>
      <c r="AA49" s="71"/>
      <c r="AB49" s="64" t="str">
        <f>VLOOKUP(H49,PELIGROS!A$2:G$445,7,0)</f>
        <v>CERTIFICACIÓN Y/O ENTRENAMIENTO EN TRABAJO SEGURO EN ALTURAS; DILGENCIAMIENTO DE PERMISO DE TRABAJO; USO Y MANEJO ADECUADO DE E.P.P.; ARME Y DESARME DE ANDAMIOS</v>
      </c>
      <c r="AC49" s="70"/>
      <c r="AD49" s="121"/>
    </row>
    <row r="50" spans="1:30" ht="63.75">
      <c r="A50" s="187"/>
      <c r="B50" s="187"/>
      <c r="C50" s="121"/>
      <c r="D50" s="168"/>
      <c r="E50" s="139"/>
      <c r="F50" s="139"/>
      <c r="G50" s="104" t="str">
        <f>VLOOKUP(H50,PELIGROS!A$1:G$445,2,0)</f>
        <v>Atraco, golpiza, atentados y secuestrados</v>
      </c>
      <c r="H50" s="57" t="s">
        <v>57</v>
      </c>
      <c r="I50" s="57" t="s">
        <v>1260</v>
      </c>
      <c r="J50" s="104" t="str">
        <f>VLOOKUP(H50,PELIGROS!A$2:G$445,3,0)</f>
        <v>Estrés, golpes, Secuestros</v>
      </c>
      <c r="K50" s="65"/>
      <c r="L50" s="104" t="str">
        <f>VLOOKUP(H50,PELIGROS!A$2:G$445,4,0)</f>
        <v>Inspecciones planeadas e inspecciones no planeadas, procedimientos de programas de seguridad y salud en el trabajo</v>
      </c>
      <c r="M50" s="104" t="str">
        <f>VLOOKUP(H50,PELIGROS!A$2:G$445,5,0)</f>
        <v xml:space="preserve">Uniformes Corporativos, Caquetas corporativas, Carnetización
</v>
      </c>
      <c r="N50" s="65">
        <v>2</v>
      </c>
      <c r="O50" s="66">
        <v>3</v>
      </c>
      <c r="P50" s="66">
        <v>60</v>
      </c>
      <c r="Q50" s="59">
        <f t="shared" si="1"/>
        <v>6</v>
      </c>
      <c r="R50" s="59">
        <f t="shared" si="2"/>
        <v>360</v>
      </c>
      <c r="S50" s="67" t="str">
        <f t="shared" si="3"/>
        <v>M-6</v>
      </c>
      <c r="T50" s="68" t="str">
        <f t="shared" si="0"/>
        <v>II</v>
      </c>
      <c r="U50" s="69" t="str">
        <f t="shared" si="4"/>
        <v>No Aceptable o Aceptable Con Control Especifico</v>
      </c>
      <c r="V50" s="118"/>
      <c r="W50" s="104" t="str">
        <f>VLOOKUP(H50,PELIGROS!A$2:G$445,6,0)</f>
        <v>Secuestros</v>
      </c>
      <c r="X50" s="70"/>
      <c r="Y50" s="70"/>
      <c r="Z50" s="70"/>
      <c r="AA50" s="71"/>
      <c r="AB50" s="64" t="str">
        <f>VLOOKUP(H50,PELIGROS!A$2:G$445,7,0)</f>
        <v>N/A</v>
      </c>
      <c r="AC50" s="70" t="s">
        <v>1207</v>
      </c>
      <c r="AD50" s="121"/>
    </row>
    <row r="51" spans="1:30" ht="51.75" thickBot="1">
      <c r="A51" s="187"/>
      <c r="B51" s="187"/>
      <c r="C51" s="185"/>
      <c r="D51" s="179"/>
      <c r="E51" s="180"/>
      <c r="F51" s="180"/>
      <c r="G51" s="104" t="str">
        <f>VLOOKUP(H51,PELIGROS!A$1:G$445,2,0)</f>
        <v>SISMOS, INCENDIOS, INUNDACIONES, TERREMOTOS, VENDAVALES, DERRUMBE</v>
      </c>
      <c r="H51" s="57" t="s">
        <v>62</v>
      </c>
      <c r="I51" s="57" t="s">
        <v>1263</v>
      </c>
      <c r="J51" s="104" t="str">
        <f>VLOOKUP(H51,PELIGROS!A$2:G$445,3,0)</f>
        <v>SISMOS, INCENDIOS, INUNDACIONES, TERREMOTOS, VENDAVALES</v>
      </c>
      <c r="K51" s="65"/>
      <c r="L51" s="104" t="str">
        <f>VLOOKUP(H51,PELIGROS!A$2:G$445,4,0)</f>
        <v>Inspecciones planeadas e inspecciones no planeadas, procedimientos de programas de seguridad y salud en el trabajo</v>
      </c>
      <c r="M51" s="104" t="str">
        <f>VLOOKUP(H51,PELIGROS!A$2:G$445,5,0)</f>
        <v>BRIGADAS DE EMERGENCIAS</v>
      </c>
      <c r="N51" s="65">
        <v>2</v>
      </c>
      <c r="O51" s="66">
        <v>1</v>
      </c>
      <c r="P51" s="66">
        <v>100</v>
      </c>
      <c r="Q51" s="59">
        <f t="shared" si="1"/>
        <v>2</v>
      </c>
      <c r="R51" s="59">
        <f t="shared" si="2"/>
        <v>200</v>
      </c>
      <c r="S51" s="67" t="str">
        <f t="shared" si="3"/>
        <v>B-2</v>
      </c>
      <c r="T51" s="68" t="str">
        <f t="shared" si="0"/>
        <v>II</v>
      </c>
      <c r="U51" s="69" t="str">
        <f t="shared" si="4"/>
        <v>No Aceptable o Aceptable Con Control Especifico</v>
      </c>
      <c r="V51" s="119"/>
      <c r="W51" s="104" t="str">
        <f>VLOOKUP(H51,PELIGROS!A$2:G$445,6,0)</f>
        <v>MUERTE</v>
      </c>
      <c r="X51" s="70"/>
      <c r="Y51" s="70"/>
      <c r="Z51" s="70"/>
      <c r="AA51" s="71"/>
      <c r="AB51" s="64" t="str">
        <f>VLOOKUP(H51,PELIGROS!A$2:G$445,7,0)</f>
        <v>ENTRENAMIENTO DE LA BRIGADA; DIVULGACIÓN DE PLAN DE EMERGENCIA</v>
      </c>
      <c r="AC51" s="70" t="s">
        <v>1208</v>
      </c>
      <c r="AD51" s="122"/>
    </row>
    <row r="52" spans="1:30" ht="51">
      <c r="A52" s="187"/>
      <c r="B52" s="187"/>
      <c r="C52" s="131" t="s">
        <v>1240</v>
      </c>
      <c r="D52" s="133" t="s">
        <v>1241</v>
      </c>
      <c r="E52" s="136" t="s">
        <v>1029</v>
      </c>
      <c r="F52" s="136" t="s">
        <v>1199</v>
      </c>
      <c r="G52" s="101" t="str">
        <f>VLOOKUP(H52,PELIGROS!A$1:G$445,2,0)</f>
        <v>Virus</v>
      </c>
      <c r="H52" s="26" t="s">
        <v>120</v>
      </c>
      <c r="I52" s="26" t="s">
        <v>1252</v>
      </c>
      <c r="J52" s="101" t="str">
        <f>VLOOKUP(H52,PELIGROS!A$2:G$445,3,0)</f>
        <v>Infecciones Virales</v>
      </c>
      <c r="K52" s="18"/>
      <c r="L52" s="101" t="str">
        <f>VLOOKUP(H52,PELIGROS!A$2:G$445,4,0)</f>
        <v>Inspecciones planeadas e inspecciones no planeadas, procedimientos de programas de seguridad y salud en el trabajo</v>
      </c>
      <c r="M52" s="101" t="str">
        <f>VLOOKUP(H52,PELIGROS!A$2:G$445,5,0)</f>
        <v>Programa de vacunación, bota pantalon, overol, guantes, tapabocas, mascarillas con filtos</v>
      </c>
      <c r="N52" s="102">
        <v>2</v>
      </c>
      <c r="O52" s="27">
        <v>3</v>
      </c>
      <c r="P52" s="27">
        <v>10</v>
      </c>
      <c r="Q52" s="27">
        <f t="shared" si="1"/>
        <v>6</v>
      </c>
      <c r="R52" s="27">
        <f t="shared" si="2"/>
        <v>60</v>
      </c>
      <c r="S52" s="33" t="str">
        <f t="shared" si="3"/>
        <v>M-6</v>
      </c>
      <c r="T52" s="83" t="str">
        <f t="shared" si="0"/>
        <v>III</v>
      </c>
      <c r="U52" s="84" t="str">
        <f t="shared" si="4"/>
        <v>Mejorable</v>
      </c>
      <c r="V52" s="111">
        <v>3</v>
      </c>
      <c r="W52" s="101" t="str">
        <f>VLOOKUP(H52,PELIGROS!A$2:G$445,6,0)</f>
        <v xml:space="preserve">Enfermedades Infectocontagiosas
</v>
      </c>
      <c r="X52" s="20"/>
      <c r="Y52" s="20"/>
      <c r="Z52" s="20"/>
      <c r="AA52" s="15"/>
      <c r="AB52" s="22" t="str">
        <f>VLOOKUP(H52,PELIGROS!A$2:G$445,7,0)</f>
        <v xml:space="preserve">Riesgo Biológico, Autocuidado y/o Uso y manejo adecuado de E.P.P.
</v>
      </c>
      <c r="AC52" s="28" t="s">
        <v>1233</v>
      </c>
      <c r="AD52" s="114" t="s">
        <v>1201</v>
      </c>
    </row>
    <row r="53" spans="1:30" ht="51">
      <c r="A53" s="187"/>
      <c r="B53" s="187"/>
      <c r="C53" s="115"/>
      <c r="D53" s="134"/>
      <c r="E53" s="137"/>
      <c r="F53" s="137"/>
      <c r="G53" s="101" t="str">
        <f>VLOOKUP(H53,PELIGROS!A$1:G$445,2,0)</f>
        <v>INFRAROJA, ULTRAVIOLETA, VISIBLE, RADIOFRECUENCIA, MICROONDAS, LASER</v>
      </c>
      <c r="H53" s="26" t="s">
        <v>67</v>
      </c>
      <c r="I53" s="26" t="s">
        <v>1254</v>
      </c>
      <c r="J53" s="101" t="str">
        <f>VLOOKUP(H53,PELIGROS!A$2:G$445,3,0)</f>
        <v>CÁNCER, LESIONES DÉRMICAS Y OCULARES</v>
      </c>
      <c r="K53" s="18"/>
      <c r="L53" s="101" t="str">
        <f>VLOOKUP(H53,PELIGROS!A$2:G$445,4,0)</f>
        <v>Inspecciones planeadas e inspecciones no planeadas, procedimientos de programas de seguridad y salud en el trabajo</v>
      </c>
      <c r="M53" s="101" t="str">
        <f>VLOOKUP(H53,PELIGROS!A$2:G$445,5,0)</f>
        <v>PROGRAMA BLOQUEADOR SOLAR</v>
      </c>
      <c r="N53" s="18">
        <v>2</v>
      </c>
      <c r="O53" s="19">
        <v>3</v>
      </c>
      <c r="P53" s="19">
        <v>10</v>
      </c>
      <c r="Q53" s="27">
        <f t="shared" si="1"/>
        <v>6</v>
      </c>
      <c r="R53" s="27">
        <f t="shared" si="2"/>
        <v>60</v>
      </c>
      <c r="S53" s="33" t="str">
        <f t="shared" si="3"/>
        <v>M-6</v>
      </c>
      <c r="T53" s="83" t="str">
        <f t="shared" si="0"/>
        <v>III</v>
      </c>
      <c r="U53" s="84" t="str">
        <f t="shared" si="4"/>
        <v>Mejorable</v>
      </c>
      <c r="V53" s="112"/>
      <c r="W53" s="101" t="str">
        <f>VLOOKUP(H53,PELIGROS!A$2:G$445,6,0)</f>
        <v>CÁNCER</v>
      </c>
      <c r="X53" s="20"/>
      <c r="Y53" s="20"/>
      <c r="Z53" s="20"/>
      <c r="AA53" s="15"/>
      <c r="AB53" s="22" t="str">
        <f>VLOOKUP(H53,PELIGROS!A$2:G$445,7,0)</f>
        <v>N/A</v>
      </c>
      <c r="AC53" s="20" t="s">
        <v>1202</v>
      </c>
      <c r="AD53" s="115"/>
    </row>
    <row r="54" spans="1:30" ht="51">
      <c r="A54" s="187"/>
      <c r="B54" s="187"/>
      <c r="C54" s="115"/>
      <c r="D54" s="134"/>
      <c r="E54" s="137"/>
      <c r="F54" s="137"/>
      <c r="G54" s="101" t="str">
        <f>VLOOKUP(H54,PELIGROS!A$1:G$445,2,0)</f>
        <v>MATERIAL PARTICULADO</v>
      </c>
      <c r="H54" s="26" t="s">
        <v>269</v>
      </c>
      <c r="I54" s="26" t="s">
        <v>1255</v>
      </c>
      <c r="J54" s="101" t="str">
        <f>VLOOKUP(H54,PELIGROS!A$2:G$445,3,0)</f>
        <v>NEUMOCONIOSIS, BRONQUITIS, ASMA, SILICOSIS</v>
      </c>
      <c r="K54" s="18"/>
      <c r="L54" s="101" t="str">
        <f>VLOOKUP(H54,PELIGROS!A$2:G$445,4,0)</f>
        <v>Inspecciones planeadas e inspecciones no planeadas, procedimientos de programas de seguridad y salud en el trabajo</v>
      </c>
      <c r="M54" s="101" t="str">
        <f>VLOOKUP(H54,PELIGROS!A$2:G$445,5,0)</f>
        <v>EPP MASCARILLAS Y FILTROS</v>
      </c>
      <c r="N54" s="18">
        <v>2</v>
      </c>
      <c r="O54" s="19">
        <v>3</v>
      </c>
      <c r="P54" s="19">
        <v>25</v>
      </c>
      <c r="Q54" s="27">
        <f t="shared" si="1"/>
        <v>6</v>
      </c>
      <c r="R54" s="27">
        <f t="shared" si="2"/>
        <v>150</v>
      </c>
      <c r="S54" s="33" t="str">
        <f t="shared" si="3"/>
        <v>M-6</v>
      </c>
      <c r="T54" s="83" t="str">
        <f t="shared" si="0"/>
        <v>II</v>
      </c>
      <c r="U54" s="84" t="str">
        <f t="shared" si="4"/>
        <v>No Aceptable o Aceptable Con Control Especifico</v>
      </c>
      <c r="V54" s="112"/>
      <c r="W54" s="101" t="str">
        <f>VLOOKUP(H54,PELIGROS!A$2:G$445,6,0)</f>
        <v>NEUMOCONIOSIS</v>
      </c>
      <c r="X54" s="20"/>
      <c r="Y54" s="20"/>
      <c r="Z54" s="20"/>
      <c r="AA54" s="15"/>
      <c r="AB54" s="22" t="str">
        <f>VLOOKUP(H54,PELIGROS!A$2:G$445,7,0)</f>
        <v>USO Y MANEJO DE LOS EPP</v>
      </c>
      <c r="AC54" s="20" t="s">
        <v>1238</v>
      </c>
      <c r="AD54" s="115"/>
    </row>
    <row r="55" spans="1:30" ht="63.75">
      <c r="A55" s="187"/>
      <c r="B55" s="187"/>
      <c r="C55" s="115"/>
      <c r="D55" s="134"/>
      <c r="E55" s="137"/>
      <c r="F55" s="137"/>
      <c r="G55" s="101" t="str">
        <f>VLOOKUP(H55,PELIGROS!A$1:G$445,2,0)</f>
        <v>NATURALEZA DE LA TAREA</v>
      </c>
      <c r="H55" s="26" t="s">
        <v>76</v>
      </c>
      <c r="I55" s="26" t="s">
        <v>1256</v>
      </c>
      <c r="J55" s="101" t="str">
        <f>VLOOKUP(H55,PELIGROS!A$2:G$445,3,0)</f>
        <v>ESTRÉS,  TRANSTORNOS DEL SUEÑO</v>
      </c>
      <c r="K55" s="18"/>
      <c r="L55" s="101" t="str">
        <f>VLOOKUP(H55,PELIGROS!A$2:G$445,4,0)</f>
        <v>N/A</v>
      </c>
      <c r="M55" s="101" t="str">
        <f>VLOOKUP(H55,PELIGROS!A$2:G$445,5,0)</f>
        <v>PVE PSICOSOCIAL</v>
      </c>
      <c r="N55" s="18">
        <v>2</v>
      </c>
      <c r="O55" s="19">
        <v>3</v>
      </c>
      <c r="P55" s="19">
        <v>10</v>
      </c>
      <c r="Q55" s="27">
        <f t="shared" si="1"/>
        <v>6</v>
      </c>
      <c r="R55" s="27">
        <f t="shared" si="2"/>
        <v>60</v>
      </c>
      <c r="S55" s="33" t="str">
        <f t="shared" si="3"/>
        <v>M-6</v>
      </c>
      <c r="T55" s="83" t="str">
        <f t="shared" si="0"/>
        <v>III</v>
      </c>
      <c r="U55" s="84" t="str">
        <f t="shared" si="4"/>
        <v>Mejorable</v>
      </c>
      <c r="V55" s="112"/>
      <c r="W55" s="101" t="str">
        <f>VLOOKUP(H55,PELIGROS!A$2:G$445,6,0)</f>
        <v>ESTRÉS</v>
      </c>
      <c r="X55" s="20"/>
      <c r="Y55" s="20"/>
      <c r="Z55" s="20"/>
      <c r="AA55" s="15"/>
      <c r="AB55" s="22" t="str">
        <f>VLOOKUP(H55,PELIGROS!A$2:G$445,7,0)</f>
        <v>N/A</v>
      </c>
      <c r="AC55" s="20" t="s">
        <v>1203</v>
      </c>
      <c r="AD55" s="115"/>
    </row>
    <row r="56" spans="1:30" ht="51">
      <c r="A56" s="187"/>
      <c r="B56" s="187"/>
      <c r="C56" s="115"/>
      <c r="D56" s="134"/>
      <c r="E56" s="137"/>
      <c r="F56" s="137"/>
      <c r="G56" s="101" t="str">
        <f>VLOOKUP(H56,PELIGROS!A$1:G$445,2,0)</f>
        <v>Forzadas, Prolongadas</v>
      </c>
      <c r="H56" s="26" t="s">
        <v>40</v>
      </c>
      <c r="I56" s="26" t="s">
        <v>1257</v>
      </c>
      <c r="J56" s="101" t="str">
        <f>VLOOKUP(H56,PELIGROS!A$2:G$445,3,0)</f>
        <v xml:space="preserve">Lesiones osteomusculares, lesiones osteoarticulares
</v>
      </c>
      <c r="K56" s="18"/>
      <c r="L56" s="101" t="str">
        <f>VLOOKUP(H56,PELIGROS!A$2:G$445,4,0)</f>
        <v>Inspecciones planeadas e inspecciones no planeadas, procedimientos de programas de seguridad y salud en el trabajo</v>
      </c>
      <c r="M56" s="101" t="str">
        <f>VLOOKUP(H56,PELIGROS!A$2:G$445,5,0)</f>
        <v>PVE Biomecánico, programa pausas activas, exámenes periódicos, recomendaciones, control de posturas</v>
      </c>
      <c r="N56" s="18">
        <v>2</v>
      </c>
      <c r="O56" s="19">
        <v>3</v>
      </c>
      <c r="P56" s="19">
        <v>25</v>
      </c>
      <c r="Q56" s="27">
        <f t="shared" si="1"/>
        <v>6</v>
      </c>
      <c r="R56" s="27">
        <f t="shared" si="2"/>
        <v>150</v>
      </c>
      <c r="S56" s="33" t="str">
        <f t="shared" si="3"/>
        <v>M-6</v>
      </c>
      <c r="T56" s="83" t="str">
        <f t="shared" si="0"/>
        <v>II</v>
      </c>
      <c r="U56" s="84" t="str">
        <f t="shared" si="4"/>
        <v>No Aceptable o Aceptable Con Control Especifico</v>
      </c>
      <c r="V56" s="112"/>
      <c r="W56" s="101" t="str">
        <f>VLOOKUP(H56,PELIGROS!A$2:G$445,6,0)</f>
        <v>Enfermedades Osteomusculares</v>
      </c>
      <c r="X56" s="20"/>
      <c r="Y56" s="20"/>
      <c r="Z56" s="20"/>
      <c r="AA56" s="15"/>
      <c r="AB56" s="22" t="str">
        <f>VLOOKUP(H56,PELIGROS!A$2:G$445,7,0)</f>
        <v>Prevención en lesiones osteomusculares, líderes de pausas activas</v>
      </c>
      <c r="AC56" s="20" t="s">
        <v>1204</v>
      </c>
      <c r="AD56" s="115"/>
    </row>
    <row r="57" spans="1:30" ht="51">
      <c r="A57" s="187"/>
      <c r="B57" s="187"/>
      <c r="C57" s="115"/>
      <c r="D57" s="134"/>
      <c r="E57" s="137"/>
      <c r="F57" s="137"/>
      <c r="G57" s="101" t="str">
        <f>VLOOKUP(H57,PELIGROS!A$1:G$445,2,0)</f>
        <v>Movimientos repetitivos, Miembros Superiores</v>
      </c>
      <c r="H57" s="26" t="s">
        <v>47</v>
      </c>
      <c r="I57" s="26" t="s">
        <v>1257</v>
      </c>
      <c r="J57" s="101" t="str">
        <f>VLOOKUP(H57,PELIGROS!A$2:G$445,3,0)</f>
        <v>Lesiones Musculoesqueléticas</v>
      </c>
      <c r="K57" s="18"/>
      <c r="L57" s="101" t="str">
        <f>VLOOKUP(H57,PELIGROS!A$2:G$445,4,0)</f>
        <v>N/A</v>
      </c>
      <c r="M57" s="101" t="str">
        <f>VLOOKUP(H57,PELIGROS!A$2:G$445,5,0)</f>
        <v>PVE BIomécanico, programa pausas activas, examenes periódicos, recomendaicones, control de posturas</v>
      </c>
      <c r="N57" s="18">
        <v>2</v>
      </c>
      <c r="O57" s="19">
        <v>3</v>
      </c>
      <c r="P57" s="19">
        <v>10</v>
      </c>
      <c r="Q57" s="27">
        <f t="shared" si="1"/>
        <v>6</v>
      </c>
      <c r="R57" s="27">
        <f t="shared" si="2"/>
        <v>60</v>
      </c>
      <c r="S57" s="33" t="str">
        <f t="shared" si="3"/>
        <v>M-6</v>
      </c>
      <c r="T57" s="83" t="str">
        <f t="shared" si="0"/>
        <v>III</v>
      </c>
      <c r="U57" s="84" t="str">
        <f t="shared" si="4"/>
        <v>Mejorable</v>
      </c>
      <c r="V57" s="112"/>
      <c r="W57" s="101" t="str">
        <f>VLOOKUP(H57,PELIGROS!A$2:G$445,6,0)</f>
        <v>Enfermedades musculoesqueleticas</v>
      </c>
      <c r="X57" s="20"/>
      <c r="Y57" s="20"/>
      <c r="Z57" s="20"/>
      <c r="AA57" s="15"/>
      <c r="AB57" s="22" t="str">
        <f>VLOOKUP(H57,PELIGROS!A$2:G$445,7,0)</f>
        <v>Prevención en lesiones osteomusculares, líderes de pausas activas</v>
      </c>
      <c r="AC57" s="20" t="s">
        <v>1204</v>
      </c>
      <c r="AD57" s="115"/>
    </row>
    <row r="58" spans="1:30" ht="51">
      <c r="A58" s="187"/>
      <c r="B58" s="187"/>
      <c r="C58" s="115"/>
      <c r="D58" s="134"/>
      <c r="E58" s="137"/>
      <c r="F58" s="137"/>
      <c r="G58" s="101" t="str">
        <f>VLOOKUP(H58,PELIGROS!A$1:G$445,2,0)</f>
        <v>Carga de un peso mayor al recomendado</v>
      </c>
      <c r="H58" s="26" t="s">
        <v>486</v>
      </c>
      <c r="I58" s="26" t="s">
        <v>1257</v>
      </c>
      <c r="J58" s="101" t="str">
        <f>VLOOKUP(H58,PELIGROS!A$2:G$445,3,0)</f>
        <v>Lesiones osteomusculares, lesiones osteoarticulares</v>
      </c>
      <c r="K58" s="18"/>
      <c r="L58" s="101" t="str">
        <f>VLOOKUP(H58,PELIGROS!A$2:G$445,4,0)</f>
        <v>Inspecciones planeadas e inspecciones no planeadas, procedimientos de programas de seguridad y salud en el trabajo</v>
      </c>
      <c r="M58" s="101" t="str">
        <f>VLOOKUP(H58,PELIGROS!A$2:G$445,5,0)</f>
        <v>PVE Biomecánico, programa pausas activas, exámenes periódicos, recomendaciones, control de posturas</v>
      </c>
      <c r="N58" s="18">
        <v>2</v>
      </c>
      <c r="O58" s="19">
        <v>2</v>
      </c>
      <c r="P58" s="19">
        <v>25</v>
      </c>
      <c r="Q58" s="27">
        <f t="shared" si="1"/>
        <v>4</v>
      </c>
      <c r="R58" s="27">
        <f t="shared" si="2"/>
        <v>100</v>
      </c>
      <c r="S58" s="33" t="str">
        <f t="shared" si="3"/>
        <v>B-4</v>
      </c>
      <c r="T58" s="83" t="str">
        <f t="shared" si="0"/>
        <v>III</v>
      </c>
      <c r="U58" s="84" t="str">
        <f t="shared" si="4"/>
        <v>Mejorable</v>
      </c>
      <c r="V58" s="112"/>
      <c r="W58" s="101" t="str">
        <f>VLOOKUP(H58,PELIGROS!A$2:G$445,6,0)</f>
        <v>Enfermedades del sistema osteomuscular</v>
      </c>
      <c r="X58" s="20"/>
      <c r="Y58" s="20"/>
      <c r="Z58" s="20"/>
      <c r="AA58" s="15"/>
      <c r="AB58" s="22" t="str">
        <f>VLOOKUP(H58,PELIGROS!A$2:G$445,7,0)</f>
        <v>Prevención en lesiones osteomusculares, Líderes en pausas activas</v>
      </c>
      <c r="AC58" s="20" t="s">
        <v>1239</v>
      </c>
      <c r="AD58" s="115"/>
    </row>
    <row r="59" spans="1:30" ht="51">
      <c r="A59" s="187"/>
      <c r="B59" s="187"/>
      <c r="C59" s="115"/>
      <c r="D59" s="134"/>
      <c r="E59" s="137"/>
      <c r="F59" s="137"/>
      <c r="G59" s="101" t="str">
        <f>VLOOKUP(H59,PELIGROS!A$1:G$445,2,0)</f>
        <v>Atropellamiento, Envestir</v>
      </c>
      <c r="H59" s="26" t="s">
        <v>1188</v>
      </c>
      <c r="I59" s="26" t="s">
        <v>1260</v>
      </c>
      <c r="J59" s="101" t="str">
        <f>VLOOKUP(H59,PELIGROS!A$2:G$445,3,0)</f>
        <v>Lesiones, pérdidas materiales, muerte</v>
      </c>
      <c r="K59" s="18"/>
      <c r="L59" s="101" t="str">
        <f>VLOOKUP(H59,PELIGROS!A$2:G$445,4,0)</f>
        <v>Inspecciones planeadas e inspecciones no planeadas, procedimientos de programas de seguridad y salud en el trabajo</v>
      </c>
      <c r="M59" s="101" t="str">
        <f>VLOOKUP(H59,PELIGROS!A$2:G$445,5,0)</f>
        <v>Programa de seguridad vial, señalización</v>
      </c>
      <c r="N59" s="18">
        <v>2</v>
      </c>
      <c r="O59" s="19">
        <v>3</v>
      </c>
      <c r="P59" s="19">
        <v>60</v>
      </c>
      <c r="Q59" s="27">
        <f t="shared" si="1"/>
        <v>6</v>
      </c>
      <c r="R59" s="27">
        <f t="shared" si="2"/>
        <v>360</v>
      </c>
      <c r="S59" s="33" t="str">
        <f t="shared" si="3"/>
        <v>M-6</v>
      </c>
      <c r="T59" s="83" t="str">
        <f t="shared" si="0"/>
        <v>II</v>
      </c>
      <c r="U59" s="84" t="str">
        <f t="shared" si="4"/>
        <v>No Aceptable o Aceptable Con Control Especifico</v>
      </c>
      <c r="V59" s="112"/>
      <c r="W59" s="101" t="str">
        <f>VLOOKUP(H59,PELIGROS!A$2:G$445,6,0)</f>
        <v>Muerte</v>
      </c>
      <c r="X59" s="20"/>
      <c r="Y59" s="20"/>
      <c r="Z59" s="20"/>
      <c r="AA59" s="15"/>
      <c r="AB59" s="22" t="str">
        <f>VLOOKUP(H59,PELIGROS!A$2:G$445,7,0)</f>
        <v>Seguridad vial y manejo defensivo, aseguramiento de áreas de trabajo</v>
      </c>
      <c r="AC59" s="20" t="s">
        <v>1205</v>
      </c>
      <c r="AD59" s="115"/>
    </row>
    <row r="60" spans="1:30" ht="40.5">
      <c r="A60" s="187"/>
      <c r="B60" s="187"/>
      <c r="C60" s="115"/>
      <c r="D60" s="134"/>
      <c r="E60" s="137"/>
      <c r="F60" s="137"/>
      <c r="G60" s="101" t="str">
        <f>VLOOKUP(H60,PELIGROS!A$1:G$445,2,0)</f>
        <v>Superficies de trabajo irregulares o deslizantes</v>
      </c>
      <c r="H60" s="26" t="s">
        <v>597</v>
      </c>
      <c r="I60" s="26" t="s">
        <v>1260</v>
      </c>
      <c r="J60" s="101" t="str">
        <f>VLOOKUP(H60,PELIGROS!A$2:G$445,3,0)</f>
        <v>Caidas del mismo nivel, fracturas, golpe con objetos, caídas de objetos, obstrucción de rutas de evacuación</v>
      </c>
      <c r="K60" s="18"/>
      <c r="L60" s="101" t="str">
        <f>VLOOKUP(H60,PELIGROS!A$2:G$445,4,0)</f>
        <v>N/A</v>
      </c>
      <c r="M60" s="101" t="str">
        <f>VLOOKUP(H60,PELIGROS!A$2:G$445,5,0)</f>
        <v>N/A</v>
      </c>
      <c r="N60" s="18">
        <v>2</v>
      </c>
      <c r="O60" s="19">
        <v>3</v>
      </c>
      <c r="P60" s="19">
        <v>25</v>
      </c>
      <c r="Q60" s="27">
        <f t="shared" si="1"/>
        <v>6</v>
      </c>
      <c r="R60" s="27">
        <f t="shared" si="2"/>
        <v>150</v>
      </c>
      <c r="S60" s="33" t="str">
        <f t="shared" si="3"/>
        <v>M-6</v>
      </c>
      <c r="T60" s="83" t="str">
        <f t="shared" si="0"/>
        <v>II</v>
      </c>
      <c r="U60" s="84" t="str">
        <f t="shared" si="4"/>
        <v>No Aceptable o Aceptable Con Control Especifico</v>
      </c>
      <c r="V60" s="112"/>
      <c r="W60" s="101" t="str">
        <f>VLOOKUP(H60,PELIGROS!A$2:G$445,6,0)</f>
        <v>Caídas de distinto nivel</v>
      </c>
      <c r="X60" s="20"/>
      <c r="Y60" s="20"/>
      <c r="Z60" s="20"/>
      <c r="AA60" s="15"/>
      <c r="AB60" s="22" t="str">
        <f>VLOOKUP(H60,PELIGROS!A$2:G$445,7,0)</f>
        <v>Pautas Básicas en orden y aseo en el lugar de trabajo, actos y condiciones inseguras</v>
      </c>
      <c r="AC60" s="20"/>
      <c r="AD60" s="115"/>
    </row>
    <row r="61" spans="1:30" ht="89.25">
      <c r="A61" s="187"/>
      <c r="B61" s="187"/>
      <c r="C61" s="115"/>
      <c r="D61" s="134"/>
      <c r="E61" s="137"/>
      <c r="F61" s="137"/>
      <c r="G61" s="101" t="str">
        <f>VLOOKUP(H61,PELIGROS!A$1:G$445,2,0)</f>
        <v>MANTENIMIENTO DE PUENTE GRUAS, LIMPIEZA DE CANALES, MANTENIMIENTO DE INSTALACIONES LOCATIVAS, MANTENIMIENTO Y REPARACIÓN DE POZOS</v>
      </c>
      <c r="H61" s="26" t="s">
        <v>624</v>
      </c>
      <c r="I61" s="26" t="s">
        <v>1260</v>
      </c>
      <c r="J61" s="101" t="str">
        <f>VLOOKUP(H61,PELIGROS!A$2:G$445,3,0)</f>
        <v>LESIONES, FRACTURAS, MUERTE</v>
      </c>
      <c r="K61" s="18"/>
      <c r="L61" s="101" t="str">
        <f>VLOOKUP(H61,PELIGROS!A$2:G$445,4,0)</f>
        <v>Inspecciones planeadas e inspecciones no planeadas, procedimientos de programas de seguridad y salud en el trabajo</v>
      </c>
      <c r="M61" s="101" t="str">
        <f>VLOOKUP(H61,PELIGROS!A$2:G$445,5,0)</f>
        <v>EPP</v>
      </c>
      <c r="N61" s="18">
        <v>2</v>
      </c>
      <c r="O61" s="19">
        <v>3</v>
      </c>
      <c r="P61" s="19">
        <v>60</v>
      </c>
      <c r="Q61" s="27">
        <f t="shared" si="1"/>
        <v>6</v>
      </c>
      <c r="R61" s="27">
        <f t="shared" si="2"/>
        <v>360</v>
      </c>
      <c r="S61" s="33" t="str">
        <f t="shared" si="3"/>
        <v>M-6</v>
      </c>
      <c r="T61" s="83" t="str">
        <f t="shared" si="0"/>
        <v>II</v>
      </c>
      <c r="U61" s="84" t="str">
        <f t="shared" si="4"/>
        <v>No Aceptable o Aceptable Con Control Especifico</v>
      </c>
      <c r="V61" s="112"/>
      <c r="W61" s="101" t="str">
        <f>VLOOKUP(H61,PELIGROS!A$2:G$445,6,0)</f>
        <v>MUERTE</v>
      </c>
      <c r="X61" s="18"/>
      <c r="Y61" s="18"/>
      <c r="Z61" s="18"/>
      <c r="AA61" s="17"/>
      <c r="AB61" s="22" t="str">
        <f>VLOOKUP(H61,PELIGROS!A$2:G$445,7,0)</f>
        <v>CERTIFICACIÓN Y/O ENTRENAMIENTO EN TRABAJO SEGURO EN ALTURAS; DILGENCIAMIENTO DE PERMISO DE TRABAJO; USO Y MANEJO ADECUADO DE E.P.P.; ARME Y DESARME DE ANDAMIOS</v>
      </c>
      <c r="AC61" s="18"/>
      <c r="AD61" s="115"/>
    </row>
    <row r="62" spans="1:30" ht="63.75">
      <c r="A62" s="187"/>
      <c r="B62" s="187"/>
      <c r="C62" s="115"/>
      <c r="D62" s="134"/>
      <c r="E62" s="137"/>
      <c r="F62" s="137"/>
      <c r="G62" s="101" t="str">
        <f>VLOOKUP(H62,PELIGROS!A$1:G$445,2,0)</f>
        <v>Atraco, golpiza, atentados y secuestrados</v>
      </c>
      <c r="H62" s="26" t="s">
        <v>57</v>
      </c>
      <c r="I62" s="26" t="s">
        <v>1260</v>
      </c>
      <c r="J62" s="101" t="str">
        <f>VLOOKUP(H62,PELIGROS!A$2:G$445,3,0)</f>
        <v>Estrés, golpes, Secuestros</v>
      </c>
      <c r="K62" s="18"/>
      <c r="L62" s="101" t="str">
        <f>VLOOKUP(H62,PELIGROS!A$2:G$445,4,0)</f>
        <v>Inspecciones planeadas e inspecciones no planeadas, procedimientos de programas de seguridad y salud en el trabajo</v>
      </c>
      <c r="M62" s="101" t="str">
        <f>VLOOKUP(H62,PELIGROS!A$2:G$445,5,0)</f>
        <v xml:space="preserve">Uniformes Corporativos, Caquetas corporativas, Carnetización
</v>
      </c>
      <c r="N62" s="18">
        <v>2</v>
      </c>
      <c r="O62" s="19">
        <v>3</v>
      </c>
      <c r="P62" s="19">
        <v>60</v>
      </c>
      <c r="Q62" s="27">
        <f t="shared" si="1"/>
        <v>6</v>
      </c>
      <c r="R62" s="27">
        <f t="shared" si="2"/>
        <v>360</v>
      </c>
      <c r="S62" s="33" t="str">
        <f t="shared" si="3"/>
        <v>M-6</v>
      </c>
      <c r="T62" s="83" t="str">
        <f t="shared" si="0"/>
        <v>II</v>
      </c>
      <c r="U62" s="84" t="str">
        <f t="shared" si="4"/>
        <v>No Aceptable o Aceptable Con Control Especifico</v>
      </c>
      <c r="V62" s="112"/>
      <c r="W62" s="101" t="str">
        <f>VLOOKUP(H62,PELIGROS!A$2:G$445,6,0)</f>
        <v>Secuestros</v>
      </c>
      <c r="X62" s="20"/>
      <c r="Y62" s="20"/>
      <c r="Z62" s="20"/>
      <c r="AA62" s="15"/>
      <c r="AB62" s="22" t="str">
        <f>VLOOKUP(H62,PELIGROS!A$2:G$445,7,0)</f>
        <v>N/A</v>
      </c>
      <c r="AC62" s="20" t="s">
        <v>1207</v>
      </c>
      <c r="AD62" s="115"/>
    </row>
    <row r="63" spans="1:30" ht="51.75" thickBot="1">
      <c r="A63" s="201"/>
      <c r="B63" s="201"/>
      <c r="C63" s="132"/>
      <c r="D63" s="135"/>
      <c r="E63" s="138"/>
      <c r="F63" s="138"/>
      <c r="G63" s="101" t="str">
        <f>VLOOKUP(H63,PELIGROS!A$1:G$445,2,0)</f>
        <v>SISMOS, INCENDIOS, INUNDACIONES, TERREMOTOS, VENDAVALES, DERRUMBE</v>
      </c>
      <c r="H63" s="26" t="s">
        <v>62</v>
      </c>
      <c r="I63" s="26" t="s">
        <v>1263</v>
      </c>
      <c r="J63" s="101" t="str">
        <f>VLOOKUP(H63,PELIGROS!A$2:G$445,3,0)</f>
        <v>SISMOS, INCENDIOS, INUNDACIONES, TERREMOTOS, VENDAVALES</v>
      </c>
      <c r="K63" s="18"/>
      <c r="L63" s="101" t="str">
        <f>VLOOKUP(H63,PELIGROS!A$2:G$445,4,0)</f>
        <v>Inspecciones planeadas e inspecciones no planeadas, procedimientos de programas de seguridad y salud en el trabajo</v>
      </c>
      <c r="M63" s="101" t="str">
        <f>VLOOKUP(H63,PELIGROS!A$2:G$445,5,0)</f>
        <v>BRIGADAS DE EMERGENCIAS</v>
      </c>
      <c r="N63" s="18">
        <v>2</v>
      </c>
      <c r="O63" s="19">
        <v>1</v>
      </c>
      <c r="P63" s="19">
        <v>100</v>
      </c>
      <c r="Q63" s="27">
        <f t="shared" si="1"/>
        <v>2</v>
      </c>
      <c r="R63" s="27">
        <f t="shared" si="2"/>
        <v>200</v>
      </c>
      <c r="S63" s="33" t="str">
        <f t="shared" si="3"/>
        <v>B-2</v>
      </c>
      <c r="T63" s="83" t="str">
        <f t="shared" si="0"/>
        <v>II</v>
      </c>
      <c r="U63" s="84" t="str">
        <f t="shared" si="4"/>
        <v>No Aceptable o Aceptable Con Control Especifico</v>
      </c>
      <c r="V63" s="113"/>
      <c r="W63" s="101" t="str">
        <f>VLOOKUP(H63,PELIGROS!A$2:G$445,6,0)</f>
        <v>MUERTE</v>
      </c>
      <c r="X63" s="20"/>
      <c r="Y63" s="20"/>
      <c r="Z63" s="20"/>
      <c r="AA63" s="15"/>
      <c r="AB63" s="22" t="str">
        <f>VLOOKUP(H63,PELIGROS!A$2:G$445,7,0)</f>
        <v>ENTRENAMIENTO DE LA BRIGADA; DIVULGACIÓN DE PLAN DE EMERGENCIA</v>
      </c>
      <c r="AC63" s="20" t="s">
        <v>1208</v>
      </c>
      <c r="AD63" s="116"/>
    </row>
    <row r="65" spans="1:30" ht="13.5" thickBot="1"/>
    <row r="66" spans="1:30" ht="15.75" customHeight="1" thickBot="1">
      <c r="A66" s="165" t="s">
        <v>1194</v>
      </c>
      <c r="B66" s="165"/>
      <c r="C66" s="165"/>
      <c r="D66" s="165"/>
      <c r="E66" s="165"/>
      <c r="F66" s="165"/>
      <c r="G66" s="165"/>
    </row>
    <row r="67" spans="1:30" ht="15.75" customHeight="1" thickBot="1">
      <c r="A67" s="157" t="s">
        <v>1195</v>
      </c>
      <c r="B67" s="157"/>
      <c r="C67" s="157"/>
      <c r="D67" s="166" t="s">
        <v>1196</v>
      </c>
      <c r="E67" s="166"/>
      <c r="F67" s="166"/>
      <c r="G67" s="166"/>
    </row>
    <row r="68" spans="1:30" ht="15.75" customHeight="1">
      <c r="A68" s="148" t="s">
        <v>1226</v>
      </c>
      <c r="B68" s="149"/>
      <c r="C68" s="150"/>
      <c r="D68" s="164" t="s">
        <v>1244</v>
      </c>
      <c r="E68" s="164"/>
      <c r="F68" s="164"/>
      <c r="G68" s="164"/>
    </row>
    <row r="69" spans="1:30" ht="15.75" customHeight="1">
      <c r="A69" s="191" t="s">
        <v>1226</v>
      </c>
      <c r="B69" s="192"/>
      <c r="C69" s="193"/>
      <c r="D69" s="164" t="s">
        <v>1245</v>
      </c>
      <c r="E69" s="164"/>
      <c r="F69" s="164"/>
      <c r="G69" s="164"/>
    </row>
    <row r="70" spans="1:30" ht="15" customHeight="1">
      <c r="A70" s="154" t="s">
        <v>1325</v>
      </c>
      <c r="B70" s="155"/>
      <c r="C70" s="156"/>
      <c r="D70" s="147" t="s">
        <v>1246</v>
      </c>
      <c r="E70" s="147"/>
      <c r="F70" s="147"/>
      <c r="G70" s="147"/>
    </row>
    <row r="71" spans="1:30" ht="15" customHeight="1">
      <c r="A71" s="154" t="s">
        <v>1214</v>
      </c>
      <c r="B71" s="155"/>
      <c r="C71" s="156"/>
      <c r="D71" s="164" t="s">
        <v>1247</v>
      </c>
      <c r="E71" s="164"/>
      <c r="F71" s="164"/>
      <c r="G71" s="164"/>
    </row>
    <row r="72" spans="1:30" s="3" customFormat="1" ht="15" customHeight="1">
      <c r="A72" s="191" t="s">
        <v>1226</v>
      </c>
      <c r="B72" s="192"/>
      <c r="C72" s="193"/>
      <c r="D72" s="164" t="s">
        <v>1250</v>
      </c>
      <c r="E72" s="164"/>
      <c r="F72" s="164"/>
      <c r="G72" s="164"/>
      <c r="J72" s="1"/>
      <c r="K72" s="2"/>
      <c r="L72" s="2"/>
      <c r="M72" s="2"/>
      <c r="N72" s="1"/>
      <c r="O72" s="1"/>
      <c r="P72" s="1"/>
      <c r="Q72" s="1"/>
      <c r="R72" s="1"/>
      <c r="S72" s="1"/>
      <c r="T72" s="1"/>
      <c r="U72" s="1"/>
      <c r="V72" s="1"/>
      <c r="W72" s="1"/>
      <c r="X72" s="1"/>
      <c r="Y72" s="1"/>
      <c r="Z72" s="1"/>
      <c r="AA72" s="1"/>
      <c r="AB72" s="4"/>
      <c r="AC72" s="1"/>
      <c r="AD72" s="1"/>
    </row>
    <row r="73" spans="1:30" s="3" customFormat="1" ht="15" customHeight="1">
      <c r="A73" s="191" t="s">
        <v>1226</v>
      </c>
      <c r="B73" s="192"/>
      <c r="C73" s="193"/>
      <c r="D73" s="164" t="s">
        <v>1248</v>
      </c>
      <c r="E73" s="164"/>
      <c r="F73" s="164"/>
      <c r="G73" s="164"/>
      <c r="J73" s="1"/>
      <c r="K73" s="2"/>
      <c r="L73" s="2"/>
      <c r="M73" s="2"/>
      <c r="N73" s="1"/>
      <c r="O73" s="1"/>
      <c r="P73" s="1"/>
      <c r="Q73" s="1"/>
      <c r="R73" s="1"/>
      <c r="S73" s="1"/>
      <c r="T73" s="1"/>
      <c r="U73" s="1"/>
      <c r="V73" s="1"/>
      <c r="W73" s="1"/>
      <c r="X73" s="1"/>
      <c r="Y73" s="1"/>
      <c r="Z73" s="1"/>
      <c r="AA73" s="1"/>
      <c r="AB73" s="4"/>
      <c r="AC73" s="1"/>
      <c r="AD73" s="1"/>
    </row>
    <row r="74" spans="1:30" s="3" customFormat="1" ht="15" customHeight="1">
      <c r="A74" s="191" t="s">
        <v>1226</v>
      </c>
      <c r="B74" s="192"/>
      <c r="C74" s="193"/>
      <c r="D74" s="147" t="s">
        <v>1249</v>
      </c>
      <c r="E74" s="147"/>
      <c r="F74" s="147"/>
      <c r="G74" s="147"/>
      <c r="J74" s="1"/>
      <c r="K74" s="2"/>
      <c r="L74" s="2"/>
      <c r="M74" s="2"/>
      <c r="N74" s="1"/>
      <c r="O74" s="1"/>
      <c r="P74" s="1"/>
      <c r="Q74" s="1"/>
      <c r="R74" s="1"/>
      <c r="S74" s="1"/>
      <c r="T74" s="1"/>
      <c r="U74" s="1"/>
      <c r="V74" s="1"/>
      <c r="W74" s="1"/>
      <c r="X74" s="1"/>
      <c r="Y74" s="1"/>
      <c r="Z74" s="1"/>
      <c r="AA74" s="1"/>
      <c r="AB74" s="4"/>
      <c r="AC74" s="1"/>
      <c r="AD74" s="1"/>
    </row>
    <row r="75" spans="1:30" s="3" customFormat="1" ht="15" customHeight="1">
      <c r="A75" s="154" t="s">
        <v>1325</v>
      </c>
      <c r="B75" s="155"/>
      <c r="C75" s="156"/>
      <c r="D75" s="147" t="s">
        <v>1251</v>
      </c>
      <c r="E75" s="147"/>
      <c r="F75" s="147"/>
      <c r="G75" s="147"/>
      <c r="J75" s="1"/>
      <c r="K75" s="2"/>
      <c r="L75" s="2"/>
      <c r="M75" s="2"/>
      <c r="N75" s="1"/>
      <c r="O75" s="1"/>
      <c r="P75" s="1"/>
      <c r="Q75" s="1"/>
      <c r="R75" s="1"/>
      <c r="S75" s="1"/>
      <c r="T75" s="1"/>
      <c r="U75" s="1"/>
      <c r="V75" s="1"/>
      <c r="W75" s="1"/>
      <c r="X75" s="1"/>
      <c r="Y75" s="1"/>
      <c r="Z75" s="1"/>
      <c r="AA75" s="1"/>
      <c r="AB75" s="4"/>
      <c r="AC75" s="1"/>
      <c r="AD75" s="1"/>
    </row>
    <row r="76" spans="1:30" s="3" customFormat="1" ht="15.75" customHeight="1">
      <c r="A76" s="191" t="s">
        <v>1226</v>
      </c>
      <c r="B76" s="192"/>
      <c r="C76" s="193"/>
      <c r="D76" s="164" t="s">
        <v>1264</v>
      </c>
      <c r="E76" s="164"/>
      <c r="F76" s="164"/>
      <c r="G76" s="164"/>
      <c r="J76" s="1"/>
      <c r="K76" s="2"/>
      <c r="L76" s="2"/>
      <c r="M76" s="2"/>
      <c r="N76" s="1"/>
      <c r="O76" s="1"/>
      <c r="P76" s="1"/>
      <c r="Q76" s="1"/>
      <c r="R76" s="1"/>
      <c r="S76" s="1"/>
      <c r="T76" s="1"/>
      <c r="U76" s="1"/>
      <c r="V76" s="1"/>
      <c r="W76" s="1"/>
      <c r="X76" s="1"/>
      <c r="Y76" s="1"/>
      <c r="Z76" s="1"/>
      <c r="AA76" s="1"/>
      <c r="AB76" s="4"/>
      <c r="AC76" s="1"/>
      <c r="AD76" s="1"/>
    </row>
    <row r="77" spans="1:30" s="3" customFormat="1" ht="15" customHeight="1">
      <c r="A77" s="191" t="s">
        <v>1226</v>
      </c>
      <c r="B77" s="192"/>
      <c r="C77" s="193"/>
      <c r="D77" s="164" t="s">
        <v>1265</v>
      </c>
      <c r="E77" s="164"/>
      <c r="F77" s="164"/>
      <c r="G77" s="164"/>
      <c r="J77" s="1"/>
      <c r="K77" s="2"/>
      <c r="L77" s="2"/>
      <c r="M77" s="2"/>
      <c r="N77" s="1"/>
      <c r="O77" s="1"/>
      <c r="P77" s="1"/>
      <c r="Q77" s="1"/>
      <c r="R77" s="1"/>
      <c r="S77" s="1"/>
      <c r="T77" s="1"/>
      <c r="U77" s="1"/>
      <c r="V77" s="1"/>
      <c r="W77" s="1"/>
      <c r="X77" s="1"/>
      <c r="Y77" s="1"/>
      <c r="Z77" s="1"/>
      <c r="AA77" s="1"/>
      <c r="AB77" s="4"/>
      <c r="AC77" s="1"/>
      <c r="AD77" s="1"/>
    </row>
    <row r="78" spans="1:30" s="3" customFormat="1" ht="15" customHeight="1">
      <c r="A78" s="191" t="s">
        <v>1226</v>
      </c>
      <c r="B78" s="192"/>
      <c r="C78" s="193"/>
      <c r="D78" s="147" t="s">
        <v>1266</v>
      </c>
      <c r="E78" s="147"/>
      <c r="F78" s="147"/>
      <c r="G78" s="147"/>
      <c r="J78" s="1"/>
      <c r="K78" s="2"/>
      <c r="L78" s="2"/>
      <c r="M78" s="2"/>
      <c r="N78" s="1"/>
      <c r="O78" s="1"/>
      <c r="P78" s="1"/>
      <c r="Q78" s="1"/>
      <c r="R78" s="1"/>
      <c r="S78" s="1"/>
      <c r="T78" s="1"/>
      <c r="U78" s="1"/>
      <c r="V78" s="1"/>
      <c r="W78" s="1"/>
      <c r="X78" s="1"/>
      <c r="Y78" s="1"/>
      <c r="Z78" s="1"/>
      <c r="AA78" s="1"/>
      <c r="AB78" s="4"/>
      <c r="AC78" s="1"/>
      <c r="AD78" s="1"/>
    </row>
    <row r="79" spans="1:30" s="3" customFormat="1" ht="15" customHeight="1">
      <c r="A79" s="154" t="s">
        <v>1325</v>
      </c>
      <c r="B79" s="155"/>
      <c r="C79" s="156"/>
      <c r="D79" s="147" t="s">
        <v>1287</v>
      </c>
      <c r="E79" s="147"/>
      <c r="F79" s="147"/>
      <c r="G79" s="147"/>
      <c r="J79" s="1"/>
      <c r="K79" s="2"/>
      <c r="L79" s="2"/>
      <c r="M79" s="2"/>
      <c r="N79" s="1"/>
      <c r="O79" s="1"/>
      <c r="P79" s="1"/>
      <c r="Q79" s="1"/>
      <c r="R79" s="1"/>
      <c r="S79" s="1"/>
      <c r="T79" s="1"/>
      <c r="U79" s="1"/>
      <c r="V79" s="1"/>
      <c r="W79" s="1"/>
      <c r="X79" s="1"/>
      <c r="Y79" s="1"/>
      <c r="Z79" s="1"/>
      <c r="AA79" s="1"/>
      <c r="AB79" s="4"/>
      <c r="AC79" s="1"/>
      <c r="AD79" s="1"/>
    </row>
    <row r="80" spans="1:30" s="3" customFormat="1" ht="15" customHeight="1">
      <c r="A80" s="148" t="s">
        <v>1277</v>
      </c>
      <c r="B80" s="149"/>
      <c r="C80" s="150"/>
      <c r="D80" s="147" t="s">
        <v>1288</v>
      </c>
      <c r="E80" s="147"/>
      <c r="F80" s="147"/>
      <c r="G80" s="147"/>
      <c r="J80" s="1"/>
      <c r="K80" s="2"/>
      <c r="L80" s="2"/>
      <c r="M80" s="2"/>
      <c r="N80" s="1"/>
      <c r="O80" s="1"/>
      <c r="P80" s="1"/>
      <c r="Q80" s="1"/>
      <c r="R80" s="1"/>
      <c r="S80" s="1"/>
      <c r="T80" s="1"/>
      <c r="U80" s="1"/>
      <c r="V80" s="1"/>
      <c r="W80" s="1"/>
      <c r="X80" s="1"/>
      <c r="Y80" s="1"/>
      <c r="Z80" s="1"/>
      <c r="AA80" s="1"/>
      <c r="AB80" s="4"/>
      <c r="AC80" s="1"/>
      <c r="AD80" s="1"/>
    </row>
    <row r="81" spans="1:30" s="3" customFormat="1" ht="15.75" customHeight="1" thickBot="1">
      <c r="A81" s="151" t="s">
        <v>1302</v>
      </c>
      <c r="B81" s="152"/>
      <c r="C81" s="153"/>
      <c r="D81" s="146" t="s">
        <v>1303</v>
      </c>
      <c r="E81" s="146"/>
      <c r="F81" s="146"/>
      <c r="G81" s="146"/>
      <c r="J81" s="1"/>
      <c r="K81" s="2"/>
      <c r="L81" s="2"/>
      <c r="M81" s="2"/>
      <c r="N81" s="1"/>
      <c r="O81" s="1"/>
      <c r="P81" s="1"/>
      <c r="Q81" s="1"/>
      <c r="R81" s="1"/>
      <c r="S81" s="1"/>
      <c r="T81" s="1"/>
      <c r="U81" s="1"/>
      <c r="V81" s="1"/>
      <c r="W81" s="1"/>
      <c r="X81" s="1"/>
      <c r="Y81" s="1"/>
      <c r="Z81" s="1"/>
      <c r="AA81" s="1"/>
      <c r="AB81" s="4"/>
      <c r="AC81" s="1"/>
      <c r="AD81" s="1"/>
    </row>
  </sheetData>
  <mergeCells count="70">
    <mergeCell ref="A8:A10"/>
    <mergeCell ref="B8:B10"/>
    <mergeCell ref="C8:F9"/>
    <mergeCell ref="J8:J10"/>
    <mergeCell ref="V40:V51"/>
    <mergeCell ref="AD40:AD51"/>
    <mergeCell ref="E5:G5"/>
    <mergeCell ref="K8:M9"/>
    <mergeCell ref="N8:T9"/>
    <mergeCell ref="U8:U9"/>
    <mergeCell ref="V8:W9"/>
    <mergeCell ref="X8:AD9"/>
    <mergeCell ref="AD24:AD39"/>
    <mergeCell ref="AC25:AC27"/>
    <mergeCell ref="H10:I10"/>
    <mergeCell ref="G8:I9"/>
    <mergeCell ref="A77:C77"/>
    <mergeCell ref="D77:G77"/>
    <mergeCell ref="A72:C72"/>
    <mergeCell ref="D72:G72"/>
    <mergeCell ref="A73:C73"/>
    <mergeCell ref="D73:G73"/>
    <mergeCell ref="A76:C76"/>
    <mergeCell ref="D76:G76"/>
    <mergeCell ref="A74:C74"/>
    <mergeCell ref="D74:G74"/>
    <mergeCell ref="A75:C75"/>
    <mergeCell ref="D75:G75"/>
    <mergeCell ref="A81:C81"/>
    <mergeCell ref="D81:G81"/>
    <mergeCell ref="C11:C23"/>
    <mergeCell ref="D11:D23"/>
    <mergeCell ref="E11:E23"/>
    <mergeCell ref="F11:F23"/>
    <mergeCell ref="C40:C51"/>
    <mergeCell ref="D40:D51"/>
    <mergeCell ref="E40:E51"/>
    <mergeCell ref="F40:F51"/>
    <mergeCell ref="A78:C78"/>
    <mergeCell ref="D78:G78"/>
    <mergeCell ref="A79:C79"/>
    <mergeCell ref="D79:G79"/>
    <mergeCell ref="A80:C80"/>
    <mergeCell ref="D80:G80"/>
    <mergeCell ref="A71:C71"/>
    <mergeCell ref="D71:G71"/>
    <mergeCell ref="A67:C67"/>
    <mergeCell ref="D67:G67"/>
    <mergeCell ref="A68:C68"/>
    <mergeCell ref="D68:G68"/>
    <mergeCell ref="A69:C69"/>
    <mergeCell ref="D69:G69"/>
    <mergeCell ref="A70:C70"/>
    <mergeCell ref="D70:G70"/>
    <mergeCell ref="V52:V63"/>
    <mergeCell ref="AD52:AD63"/>
    <mergeCell ref="A66:G66"/>
    <mergeCell ref="A11:A63"/>
    <mergeCell ref="B11:B63"/>
    <mergeCell ref="C24:C39"/>
    <mergeCell ref="D24:D39"/>
    <mergeCell ref="E24:E39"/>
    <mergeCell ref="F24:F39"/>
    <mergeCell ref="V24:V39"/>
    <mergeCell ref="C52:C63"/>
    <mergeCell ref="D52:D63"/>
    <mergeCell ref="E52:E63"/>
    <mergeCell ref="F52:F63"/>
    <mergeCell ref="V11:V23"/>
    <mergeCell ref="AD11:AD23"/>
  </mergeCells>
  <conditionalFormatting sqref="U1:U10 U64:U71 U77:U1048576">
    <cfRule type="containsText" dxfId="307" priority="303" operator="containsText" text="No Aceptable o Aceptable con Control Especifico">
      <formula>NOT(ISERROR(SEARCH("No Aceptable o Aceptable con Control Especifico",U1)))</formula>
    </cfRule>
    <cfRule type="containsText" dxfId="306" priority="304" operator="containsText" text="No Aceptable">
      <formula>NOT(ISERROR(SEARCH("No Aceptable",U1)))</formula>
    </cfRule>
    <cfRule type="containsText" dxfId="305" priority="305" operator="containsText" text="No Aceptable o Aceptable con Control Especifico">
      <formula>NOT(ISERROR(SEARCH("No Aceptable o Aceptable con Control Especifico",U1)))</formula>
    </cfRule>
  </conditionalFormatting>
  <conditionalFormatting sqref="T1:T10 T64:T71 T77:T1048576">
    <cfRule type="cellIs" dxfId="304" priority="302" operator="equal">
      <formula>"II"</formula>
    </cfRule>
  </conditionalFormatting>
  <conditionalFormatting sqref="P11:P17 P22:P23 P19:P20">
    <cfRule type="cellIs" priority="293" stopIfTrue="1" operator="equal">
      <formula>"10, 25, 50, 100"</formula>
    </cfRule>
  </conditionalFormatting>
  <conditionalFormatting sqref="T11:T17 T22:T23 T50:T51 T40:T48 T19:T20">
    <cfRule type="cellIs" dxfId="303" priority="289" stopIfTrue="1" operator="equal">
      <formula>"IV"</formula>
    </cfRule>
    <cfRule type="cellIs" dxfId="302" priority="290" stopIfTrue="1" operator="equal">
      <formula>"III"</formula>
    </cfRule>
    <cfRule type="cellIs" dxfId="301" priority="291" stopIfTrue="1" operator="equal">
      <formula>"II"</formula>
    </cfRule>
    <cfRule type="cellIs" dxfId="300" priority="292" stopIfTrue="1" operator="equal">
      <formula>"I"</formula>
    </cfRule>
  </conditionalFormatting>
  <conditionalFormatting sqref="U11:U17 U22:U23 U50:U51 U40:U48 U19:U20">
    <cfRule type="cellIs" dxfId="299" priority="287" stopIfTrue="1" operator="equal">
      <formula>"No Aceptable"</formula>
    </cfRule>
    <cfRule type="cellIs" dxfId="298" priority="288" stopIfTrue="1" operator="equal">
      <formula>"Aceptable"</formula>
    </cfRule>
  </conditionalFormatting>
  <conditionalFormatting sqref="U11:U17 U22:U23 U50:U51 U40:U48 U19:U20">
    <cfRule type="cellIs" dxfId="297" priority="286" stopIfTrue="1" operator="equal">
      <formula>"No Aceptable o Aceptable Con Control Especifico"</formula>
    </cfRule>
  </conditionalFormatting>
  <conditionalFormatting sqref="U11:U17 U22:U23 U50:U51 U40:U48 U19:U20">
    <cfRule type="containsText" dxfId="296" priority="285" stopIfTrue="1" operator="containsText" text="Mejorable">
      <formula>NOT(ISERROR(SEARCH("Mejorable",U11)))</formula>
    </cfRule>
  </conditionalFormatting>
  <conditionalFormatting sqref="P40:P48 P50:P51">
    <cfRule type="cellIs" priority="284" stopIfTrue="1" operator="equal">
      <formula>"10, 25, 50, 100"</formula>
    </cfRule>
  </conditionalFormatting>
  <conditionalFormatting sqref="T52:T60 T62:T63">
    <cfRule type="cellIs" dxfId="295" priority="280" stopIfTrue="1" operator="equal">
      <formula>"IV"</formula>
    </cfRule>
    <cfRule type="cellIs" dxfId="294" priority="281" stopIfTrue="1" operator="equal">
      <formula>"III"</formula>
    </cfRule>
    <cfRule type="cellIs" dxfId="293" priority="282" stopIfTrue="1" operator="equal">
      <formula>"II"</formula>
    </cfRule>
    <cfRule type="cellIs" dxfId="292" priority="283" stopIfTrue="1" operator="equal">
      <formula>"I"</formula>
    </cfRule>
  </conditionalFormatting>
  <conditionalFormatting sqref="U52:U60 U62:U63">
    <cfRule type="cellIs" dxfId="291" priority="278" stopIfTrue="1" operator="equal">
      <formula>"No Aceptable"</formula>
    </cfRule>
    <cfRule type="cellIs" dxfId="290" priority="279" stopIfTrue="1" operator="equal">
      <formula>"Aceptable"</formula>
    </cfRule>
  </conditionalFormatting>
  <conditionalFormatting sqref="U52:U60 U62:U63">
    <cfRule type="cellIs" dxfId="289" priority="277" stopIfTrue="1" operator="equal">
      <formula>"No Aceptable o Aceptable Con Control Especifico"</formula>
    </cfRule>
  </conditionalFormatting>
  <conditionalFormatting sqref="U52:U60 U62:U63">
    <cfRule type="containsText" dxfId="288" priority="276" stopIfTrue="1" operator="containsText" text="Mejorable">
      <formula>NOT(ISERROR(SEARCH("Mejorable",U52)))</formula>
    </cfRule>
  </conditionalFormatting>
  <conditionalFormatting sqref="P52:P60 P62:P63">
    <cfRule type="cellIs" priority="275" stopIfTrue="1" operator="equal">
      <formula>"10, 25, 50, 100"</formula>
    </cfRule>
  </conditionalFormatting>
  <conditionalFormatting sqref="P21">
    <cfRule type="cellIs" priority="274" stopIfTrue="1" operator="equal">
      <formula>"10, 25, 50, 100"</formula>
    </cfRule>
  </conditionalFormatting>
  <conditionalFormatting sqref="T21">
    <cfRule type="cellIs" dxfId="287" priority="270" stopIfTrue="1" operator="equal">
      <formula>"IV"</formula>
    </cfRule>
    <cfRule type="cellIs" dxfId="286" priority="271" stopIfTrue="1" operator="equal">
      <formula>"III"</formula>
    </cfRule>
    <cfRule type="cellIs" dxfId="285" priority="272" stopIfTrue="1" operator="equal">
      <formula>"II"</formula>
    </cfRule>
    <cfRule type="cellIs" dxfId="284" priority="273" stopIfTrue="1" operator="equal">
      <formula>"I"</formula>
    </cfRule>
  </conditionalFormatting>
  <conditionalFormatting sqref="U21">
    <cfRule type="cellIs" dxfId="283" priority="268" stopIfTrue="1" operator="equal">
      <formula>"No Aceptable"</formula>
    </cfRule>
    <cfRule type="cellIs" dxfId="282" priority="269" stopIfTrue="1" operator="equal">
      <formula>"Aceptable"</formula>
    </cfRule>
  </conditionalFormatting>
  <conditionalFormatting sqref="U21">
    <cfRule type="cellIs" dxfId="281" priority="267" stopIfTrue="1" operator="equal">
      <formula>"No Aceptable o Aceptable Con Control Especifico"</formula>
    </cfRule>
  </conditionalFormatting>
  <conditionalFormatting sqref="U21">
    <cfRule type="containsText" dxfId="280" priority="266" stopIfTrue="1" operator="containsText" text="Mejorable">
      <formula>NOT(ISERROR(SEARCH("Mejorable",U21)))</formula>
    </cfRule>
  </conditionalFormatting>
  <conditionalFormatting sqref="U72:U76">
    <cfRule type="containsText" dxfId="279" priority="263" operator="containsText" text="No Aceptable o Aceptable con Control Especifico">
      <formula>NOT(ISERROR(SEARCH("No Aceptable o Aceptable con Control Especifico",U72)))</formula>
    </cfRule>
    <cfRule type="containsText" dxfId="278" priority="264" operator="containsText" text="No Aceptable">
      <formula>NOT(ISERROR(SEARCH("No Aceptable",U72)))</formula>
    </cfRule>
    <cfRule type="containsText" dxfId="277" priority="265" operator="containsText" text="No Aceptable o Aceptable con Control Especifico">
      <formula>NOT(ISERROR(SEARCH("No Aceptable o Aceptable con Control Especifico",U72)))</formula>
    </cfRule>
  </conditionalFormatting>
  <conditionalFormatting sqref="T72:T76">
    <cfRule type="cellIs" dxfId="276" priority="262" operator="equal">
      <formula>"II"</formula>
    </cfRule>
  </conditionalFormatting>
  <conditionalFormatting sqref="T49">
    <cfRule type="cellIs" dxfId="275" priority="258" stopIfTrue="1" operator="equal">
      <formula>"IV"</formula>
    </cfRule>
    <cfRule type="cellIs" dxfId="274" priority="259" stopIfTrue="1" operator="equal">
      <formula>"III"</formula>
    </cfRule>
    <cfRule type="cellIs" dxfId="273" priority="260" stopIfTrue="1" operator="equal">
      <formula>"II"</formula>
    </cfRule>
    <cfRule type="cellIs" dxfId="272" priority="261" stopIfTrue="1" operator="equal">
      <formula>"I"</formula>
    </cfRule>
  </conditionalFormatting>
  <conditionalFormatting sqref="U49">
    <cfRule type="cellIs" dxfId="271" priority="256" stopIfTrue="1" operator="equal">
      <formula>"No Aceptable"</formula>
    </cfRule>
    <cfRule type="cellIs" dxfId="270" priority="257" stopIfTrue="1" operator="equal">
      <formula>"Aceptable"</formula>
    </cfRule>
  </conditionalFormatting>
  <conditionalFormatting sqref="U49">
    <cfRule type="cellIs" dxfId="269" priority="255" stopIfTrue="1" operator="equal">
      <formula>"No Aceptable o Aceptable Con Control Especifico"</formula>
    </cfRule>
  </conditionalFormatting>
  <conditionalFormatting sqref="U49">
    <cfRule type="containsText" dxfId="268" priority="254" stopIfTrue="1" operator="containsText" text="Mejorable">
      <formula>NOT(ISERROR(SEARCH("Mejorable",U49)))</formula>
    </cfRule>
  </conditionalFormatting>
  <conditionalFormatting sqref="P49">
    <cfRule type="cellIs" priority="253" stopIfTrue="1" operator="equal">
      <formula>"10, 25, 50, 100"</formula>
    </cfRule>
  </conditionalFormatting>
  <conditionalFormatting sqref="P24:P36 P38:P39">
    <cfRule type="cellIs" priority="28" stopIfTrue="1" operator="equal">
      <formula>"10, 25, 50, 100"</formula>
    </cfRule>
  </conditionalFormatting>
  <conditionalFormatting sqref="T24:T36 T38:T39">
    <cfRule type="cellIs" dxfId="267" priority="33" stopIfTrue="1" operator="equal">
      <formula>"IV"</formula>
    </cfRule>
    <cfRule type="cellIs" dxfId="266" priority="34" stopIfTrue="1" operator="equal">
      <formula>"III"</formula>
    </cfRule>
    <cfRule type="cellIs" dxfId="265" priority="35" stopIfTrue="1" operator="equal">
      <formula>"II"</formula>
    </cfRule>
    <cfRule type="cellIs" dxfId="264" priority="36" stopIfTrue="1" operator="equal">
      <formula>"I"</formula>
    </cfRule>
  </conditionalFormatting>
  <conditionalFormatting sqref="U24:U36 U38:U39">
    <cfRule type="cellIs" dxfId="263" priority="31" stopIfTrue="1" operator="equal">
      <formula>"No Aceptable"</formula>
    </cfRule>
    <cfRule type="cellIs" dxfId="262" priority="32" stopIfTrue="1" operator="equal">
      <formula>"Aceptable"</formula>
    </cfRule>
  </conditionalFormatting>
  <conditionalFormatting sqref="U24:U36 U38:U39">
    <cfRule type="cellIs" dxfId="261" priority="30" stopIfTrue="1" operator="equal">
      <formula>"No Aceptable o Aceptable Con Control Especifico"</formula>
    </cfRule>
  </conditionalFormatting>
  <conditionalFormatting sqref="U24:U36 U38:U39">
    <cfRule type="containsText" dxfId="260" priority="29" stopIfTrue="1" operator="containsText" text="Mejorable">
      <formula>NOT(ISERROR(SEARCH("Mejorable",U24)))</formula>
    </cfRule>
  </conditionalFormatting>
  <conditionalFormatting sqref="P37">
    <cfRule type="cellIs" priority="19" stopIfTrue="1" operator="equal">
      <formula>"10, 25, 50, 100"</formula>
    </cfRule>
  </conditionalFormatting>
  <conditionalFormatting sqref="P61">
    <cfRule type="cellIs" priority="10" stopIfTrue="1" operator="equal">
      <formula>"10, 25, 50, 100"</formula>
    </cfRule>
  </conditionalFormatting>
  <conditionalFormatting sqref="T37">
    <cfRule type="cellIs" dxfId="259" priority="24" stopIfTrue="1" operator="equal">
      <formula>"IV"</formula>
    </cfRule>
    <cfRule type="cellIs" dxfId="258" priority="25" stopIfTrue="1" operator="equal">
      <formula>"III"</formula>
    </cfRule>
    <cfRule type="cellIs" dxfId="257" priority="26" stopIfTrue="1" operator="equal">
      <formula>"II"</formula>
    </cfRule>
    <cfRule type="cellIs" dxfId="256" priority="27" stopIfTrue="1" operator="equal">
      <formula>"I"</formula>
    </cfRule>
  </conditionalFormatting>
  <conditionalFormatting sqref="U37">
    <cfRule type="cellIs" dxfId="255" priority="22" stopIfTrue="1" operator="equal">
      <formula>"No Aceptable"</formula>
    </cfRule>
    <cfRule type="cellIs" dxfId="254" priority="23" stopIfTrue="1" operator="equal">
      <formula>"Aceptable"</formula>
    </cfRule>
  </conditionalFormatting>
  <conditionalFormatting sqref="U37">
    <cfRule type="cellIs" dxfId="253" priority="21" stopIfTrue="1" operator="equal">
      <formula>"No Aceptable o Aceptable Con Control Especifico"</formula>
    </cfRule>
  </conditionalFormatting>
  <conditionalFormatting sqref="U37">
    <cfRule type="containsText" dxfId="252" priority="20" stopIfTrue="1" operator="containsText" text="Mejorable">
      <formula>NOT(ISERROR(SEARCH("Mejorable",U37)))</formula>
    </cfRule>
  </conditionalFormatting>
  <conditionalFormatting sqref="T61">
    <cfRule type="cellIs" dxfId="251" priority="15" stopIfTrue="1" operator="equal">
      <formula>"IV"</formula>
    </cfRule>
    <cfRule type="cellIs" dxfId="250" priority="16" stopIfTrue="1" operator="equal">
      <formula>"III"</formula>
    </cfRule>
    <cfRule type="cellIs" dxfId="249" priority="17" stopIfTrue="1" operator="equal">
      <formula>"II"</formula>
    </cfRule>
    <cfRule type="cellIs" dxfId="248" priority="18" stopIfTrue="1" operator="equal">
      <formula>"I"</formula>
    </cfRule>
  </conditionalFormatting>
  <conditionalFormatting sqref="U61">
    <cfRule type="cellIs" dxfId="247" priority="13" stopIfTrue="1" operator="equal">
      <formula>"No Aceptable"</formula>
    </cfRule>
    <cfRule type="cellIs" dxfId="246" priority="14" stopIfTrue="1" operator="equal">
      <formula>"Aceptable"</formula>
    </cfRule>
  </conditionalFormatting>
  <conditionalFormatting sqref="U61">
    <cfRule type="cellIs" dxfId="245" priority="12" stopIfTrue="1" operator="equal">
      <formula>"No Aceptable o Aceptable Con Control Especifico"</formula>
    </cfRule>
  </conditionalFormatting>
  <conditionalFormatting sqref="U61">
    <cfRule type="containsText" dxfId="244" priority="11" stopIfTrue="1" operator="containsText" text="Mejorable">
      <formula>NOT(ISERROR(SEARCH("Mejorable",U61)))</formula>
    </cfRule>
  </conditionalFormatting>
  <conditionalFormatting sqref="P18">
    <cfRule type="cellIs" priority="9" stopIfTrue="1" operator="equal">
      <formula>"10, 25, 50, 100"</formula>
    </cfRule>
  </conditionalFormatting>
  <conditionalFormatting sqref="T18">
    <cfRule type="cellIs" dxfId="243" priority="5" stopIfTrue="1" operator="equal">
      <formula>"IV"</formula>
    </cfRule>
    <cfRule type="cellIs" dxfId="242" priority="6" stopIfTrue="1" operator="equal">
      <formula>"III"</formula>
    </cfRule>
    <cfRule type="cellIs" dxfId="241" priority="7" stopIfTrue="1" operator="equal">
      <formula>"II"</formula>
    </cfRule>
    <cfRule type="cellIs" dxfId="240" priority="8" stopIfTrue="1" operator="equal">
      <formula>"I"</formula>
    </cfRule>
  </conditionalFormatting>
  <conditionalFormatting sqref="U18">
    <cfRule type="cellIs" dxfId="239" priority="3" stopIfTrue="1" operator="equal">
      <formula>"No Aceptable"</formula>
    </cfRule>
    <cfRule type="cellIs" dxfId="238" priority="4" stopIfTrue="1" operator="equal">
      <formula>"Aceptable"</formula>
    </cfRule>
  </conditionalFormatting>
  <conditionalFormatting sqref="U18">
    <cfRule type="cellIs" dxfId="237" priority="2" stopIfTrue="1" operator="equal">
      <formula>"No Aceptable o Aceptable Con Control Especifico"</formula>
    </cfRule>
  </conditionalFormatting>
  <conditionalFormatting sqref="U18">
    <cfRule type="containsText" dxfId="236" priority="1" stopIfTrue="1" operator="containsText" text="Mejorable">
      <formula>NOT(ISERROR(SEARCH("Mejorable",U18)))</formula>
    </cfRule>
  </conditionalFormatting>
  <dataValidations count="3">
    <dataValidation type="whole" allowBlank="1" showInputMessage="1" showErrorMessage="1" prompt="1 Esporadica (EE)_x000a_2 Ocasional (EO)_x000a_3 Frecuente (EF)_x000a_4 continua (EC)" sqref="O11:O63">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63">
      <formula1>10</formula1>
      <formula2>100</formula2>
    </dataValidation>
    <dataValidation type="list" allowBlank="1" showInputMessage="1" showErrorMessage="1" sqref="E11 E40 E52 H22:H23 H40:H48 H50:H60 H11:H17 H19:H20 H62:H63">
      <formula1>#REF!</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PELIGROS!$A$2:$A$445</xm:f>
          </x14:formula1>
          <xm:sqref>H49 H18 H37 H61 H21</xm:sqref>
        </x14:dataValidation>
        <x14:dataValidation type="list" allowBlank="1" showInputMessage="1" showErrorMessage="1">
          <x14:formula1>
            <xm:f>[1]Hoja2!#REF!</xm:f>
          </x14:formula1>
          <xm:sqref>E24</xm:sqref>
        </x14:dataValidation>
        <x14:dataValidation type="list" allowBlank="1" showInputMessage="1" showErrorMessage="1">
          <x14:formula1>
            <xm:f>[1]Hoja1!#REF!</xm:f>
          </x14:formula1>
          <xm:sqref>H24:H36 H38:H39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0"/>
  <sheetViews>
    <sheetView showGridLines="0" zoomScale="80" zoomScaleNormal="80" workbookViewId="0"/>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5" t="s">
        <v>1278</v>
      </c>
      <c r="D2" s="46"/>
      <c r="E2" s="46"/>
      <c r="F2" s="46"/>
      <c r="G2" s="47"/>
      <c r="K2" s="9"/>
      <c r="L2" s="9"/>
      <c r="M2" s="9"/>
      <c r="V2" s="9"/>
      <c r="AB2" s="10"/>
      <c r="AC2" s="6"/>
      <c r="AD2" s="6"/>
    </row>
    <row r="3" spans="1:30" s="8" customFormat="1" ht="15" customHeight="1">
      <c r="A3" s="5"/>
      <c r="B3" s="6"/>
      <c r="C3" s="125" t="s">
        <v>1305</v>
      </c>
      <c r="D3" s="126"/>
      <c r="E3" s="126"/>
      <c r="F3" s="126"/>
      <c r="G3" s="127"/>
      <c r="K3" s="9"/>
      <c r="L3" s="9"/>
      <c r="M3" s="9"/>
      <c r="V3" s="9"/>
      <c r="AB3" s="10"/>
      <c r="AC3" s="6"/>
      <c r="AD3" s="6"/>
    </row>
    <row r="4" spans="1:30" s="8" customFormat="1" ht="15" customHeight="1" thickBot="1">
      <c r="A4" s="5"/>
      <c r="B4" s="6"/>
      <c r="C4" s="128" t="s">
        <v>1312</v>
      </c>
      <c r="D4" s="129"/>
      <c r="E4" s="129"/>
      <c r="F4" s="129"/>
      <c r="G4" s="130"/>
      <c r="K4" s="9"/>
      <c r="L4" s="9"/>
      <c r="M4" s="9"/>
      <c r="V4" s="9"/>
      <c r="AB4" s="10"/>
      <c r="AC4" s="6"/>
      <c r="AD4" s="6"/>
    </row>
    <row r="5" spans="1:30" s="8" customFormat="1" ht="11.25" customHeight="1">
      <c r="A5" s="5"/>
      <c r="B5" s="6"/>
      <c r="C5" s="11" t="s">
        <v>1197</v>
      </c>
      <c r="E5" s="172"/>
      <c r="F5" s="172"/>
      <c r="G5" s="172"/>
      <c r="H5" s="7"/>
      <c r="I5" s="7"/>
      <c r="K5" s="9"/>
      <c r="L5" s="9"/>
      <c r="M5" s="9"/>
      <c r="V5" s="9"/>
      <c r="AB5" s="10"/>
      <c r="AC5" s="6"/>
      <c r="AD5" s="6"/>
    </row>
    <row r="6" spans="1:30" s="8" customFormat="1" ht="11.25" customHeight="1">
      <c r="A6" s="5"/>
      <c r="B6" s="6"/>
      <c r="C6" s="11"/>
      <c r="E6" s="54"/>
      <c r="F6" s="54"/>
      <c r="G6" s="54"/>
      <c r="H6" s="7"/>
      <c r="I6" s="7"/>
      <c r="K6" s="9"/>
      <c r="L6" s="9"/>
      <c r="M6" s="9"/>
      <c r="V6" s="9"/>
      <c r="AB6" s="10"/>
      <c r="AC6" s="6"/>
      <c r="AD6" s="6"/>
    </row>
    <row r="7" spans="1:30" s="8" customFormat="1" ht="11.25" customHeight="1" thickBot="1">
      <c r="A7" s="5"/>
      <c r="B7" s="6"/>
      <c r="C7" s="11"/>
      <c r="E7" s="54"/>
      <c r="F7" s="54"/>
      <c r="G7" s="54"/>
      <c r="H7" s="7"/>
      <c r="I7" s="7"/>
      <c r="K7" s="9"/>
      <c r="L7" s="9"/>
      <c r="M7" s="9"/>
      <c r="V7" s="9"/>
      <c r="AB7" s="10"/>
      <c r="AC7" s="6"/>
      <c r="AD7" s="6"/>
    </row>
    <row r="8" spans="1:30" ht="17.25" customHeight="1" thickBot="1">
      <c r="A8" s="158" t="s">
        <v>11</v>
      </c>
      <c r="B8" s="161" t="s">
        <v>12</v>
      </c>
      <c r="C8" s="173" t="s">
        <v>0</v>
      </c>
      <c r="D8" s="173"/>
      <c r="E8" s="173"/>
      <c r="F8" s="173"/>
      <c r="G8" s="140" t="s">
        <v>1</v>
      </c>
      <c r="H8" s="141"/>
      <c r="I8" s="142"/>
      <c r="J8" s="174" t="s">
        <v>2</v>
      </c>
      <c r="K8" s="171" t="s">
        <v>3</v>
      </c>
      <c r="L8" s="171"/>
      <c r="M8" s="171"/>
      <c r="N8" s="171" t="s">
        <v>4</v>
      </c>
      <c r="O8" s="171"/>
      <c r="P8" s="171"/>
      <c r="Q8" s="171"/>
      <c r="R8" s="171"/>
      <c r="S8" s="171"/>
      <c r="T8" s="171"/>
      <c r="U8" s="171" t="s">
        <v>5</v>
      </c>
      <c r="V8" s="171" t="s">
        <v>6</v>
      </c>
      <c r="W8" s="175"/>
      <c r="X8" s="170" t="s">
        <v>7</v>
      </c>
      <c r="Y8" s="170"/>
      <c r="Z8" s="170"/>
      <c r="AA8" s="170"/>
      <c r="AB8" s="170"/>
      <c r="AC8" s="170"/>
      <c r="AD8" s="170"/>
    </row>
    <row r="9" spans="1:30" ht="15.75" customHeight="1" thickBot="1">
      <c r="A9" s="159"/>
      <c r="B9" s="162"/>
      <c r="C9" s="173"/>
      <c r="D9" s="173"/>
      <c r="E9" s="173"/>
      <c r="F9" s="173"/>
      <c r="G9" s="143"/>
      <c r="H9" s="144"/>
      <c r="I9" s="145"/>
      <c r="J9" s="174"/>
      <c r="K9" s="171"/>
      <c r="L9" s="171"/>
      <c r="M9" s="171"/>
      <c r="N9" s="171"/>
      <c r="O9" s="171"/>
      <c r="P9" s="171"/>
      <c r="Q9" s="171"/>
      <c r="R9" s="171"/>
      <c r="S9" s="171"/>
      <c r="T9" s="171"/>
      <c r="U9" s="175"/>
      <c r="V9" s="175"/>
      <c r="W9" s="175"/>
      <c r="X9" s="170"/>
      <c r="Y9" s="170"/>
      <c r="Z9" s="170"/>
      <c r="AA9" s="170"/>
      <c r="AB9" s="170"/>
      <c r="AC9" s="170"/>
      <c r="AD9" s="170"/>
    </row>
    <row r="10" spans="1:30" ht="39" thickBot="1">
      <c r="A10" s="160"/>
      <c r="B10" s="163"/>
      <c r="C10" s="55" t="s">
        <v>13</v>
      </c>
      <c r="D10" s="55" t="s">
        <v>14</v>
      </c>
      <c r="E10" s="55" t="s">
        <v>1077</v>
      </c>
      <c r="F10" s="55" t="s">
        <v>15</v>
      </c>
      <c r="G10" s="55" t="s">
        <v>16</v>
      </c>
      <c r="H10" s="176" t="s">
        <v>17</v>
      </c>
      <c r="I10" s="177"/>
      <c r="J10" s="174"/>
      <c r="K10" s="55" t="s">
        <v>18</v>
      </c>
      <c r="L10" s="55" t="s">
        <v>19</v>
      </c>
      <c r="M10" s="55" t="s">
        <v>20</v>
      </c>
      <c r="N10" s="55" t="s">
        <v>21</v>
      </c>
      <c r="O10" s="55" t="s">
        <v>22</v>
      </c>
      <c r="P10" s="55" t="s">
        <v>37</v>
      </c>
      <c r="Q10" s="55" t="s">
        <v>36</v>
      </c>
      <c r="R10" s="55" t="s">
        <v>23</v>
      </c>
      <c r="S10" s="55" t="s">
        <v>38</v>
      </c>
      <c r="T10" s="55" t="s">
        <v>24</v>
      </c>
      <c r="U10" s="55" t="s">
        <v>25</v>
      </c>
      <c r="V10" s="55" t="s">
        <v>39</v>
      </c>
      <c r="W10" s="55" t="s">
        <v>26</v>
      </c>
      <c r="X10" s="55" t="s">
        <v>8</v>
      </c>
      <c r="Y10" s="55" t="s">
        <v>9</v>
      </c>
      <c r="Z10" s="55" t="s">
        <v>10</v>
      </c>
      <c r="AA10" s="55" t="s">
        <v>31</v>
      </c>
      <c r="AB10" s="55" t="s">
        <v>27</v>
      </c>
      <c r="AC10" s="55" t="s">
        <v>28</v>
      </c>
      <c r="AD10" s="55" t="s">
        <v>29</v>
      </c>
    </row>
    <row r="11" spans="1:30" ht="51">
      <c r="A11" s="108" t="s">
        <v>1313</v>
      </c>
      <c r="B11" s="108" t="s">
        <v>1326</v>
      </c>
      <c r="C11" s="124" t="str">
        <f>VLOOKUP(E11,#REF!,2,0)</f>
        <v>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v>
      </c>
      <c r="D11" s="167" t="str">
        <f>VLOOKUP(E11,#REF!,3,0)</f>
        <v>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v>
      </c>
      <c r="E11" s="169" t="s">
        <v>1045</v>
      </c>
      <c r="F11" s="169" t="s">
        <v>1222</v>
      </c>
      <c r="G11" s="88" t="str">
        <f>VLOOKUP(H11,#REF!,2,0)</f>
        <v>Bacteria</v>
      </c>
      <c r="H11" s="57" t="s">
        <v>108</v>
      </c>
      <c r="I11" s="57" t="s">
        <v>1252</v>
      </c>
      <c r="J11" s="88" t="str">
        <f>VLOOKUP(H11,#REF!,3,0)</f>
        <v>Infecciones producidas por Bacterianas</v>
      </c>
      <c r="K11" s="87"/>
      <c r="L11" s="88" t="str">
        <f>VLOOKUP(H11,#REF!,4,0)</f>
        <v>Inspecciones planeadas e inspecciones no planeadas, procedimientos de programas de seguridad y salud en el trabajo</v>
      </c>
      <c r="M11" s="88" t="str">
        <f>VLOOKUP(H11,#REF!,5,0)</f>
        <v>Programa de vacunación, bota pantalon, overol, guantes, tapabocas, mascarillas con filtos</v>
      </c>
      <c r="N11" s="87">
        <v>2</v>
      </c>
      <c r="O11" s="59">
        <v>3</v>
      </c>
      <c r="P11" s="59">
        <v>10</v>
      </c>
      <c r="Q11" s="59">
        <f>N11*O11</f>
        <v>6</v>
      </c>
      <c r="R11" s="59">
        <f>P11*Q11</f>
        <v>60</v>
      </c>
      <c r="S11" s="60" t="str">
        <f>IF(Q11=40,"MA-40",IF(Q11=30,"MA-30",IF(Q11=20,"A-20",IF(Q11=10,"A-10",IF(Q11=24,"MA-24",IF(Q11=18,"A-18",IF(Q11=12,"A-12",IF(Q11=6,"M-6",IF(Q11=8,"M-8",IF(Q11=6,"M-6",IF(Q11=4,"B-4",IF(Q11=2,"B-2",))))))))))))</f>
        <v>M-6</v>
      </c>
      <c r="T11" s="61" t="str">
        <f t="shared" ref="T11:T36" si="0">IF(R11&lt;=20,"IV",IF(R11&lt;=120,"III",IF(R11&lt;=500,"II",IF(R11&lt;=4000,"I"))))</f>
        <v>III</v>
      </c>
      <c r="U11" s="62" t="str">
        <f>IF(T11=0,"",IF(T11="IV","Aceptable",IF(T11="III","Mejorable",IF(T11="II","No Aceptable o Aceptable Con Control Especifico",IF(T11="I","No Aceptable","")))))</f>
        <v>Mejorable</v>
      </c>
      <c r="V11" s="123">
        <v>3</v>
      </c>
      <c r="W11" s="88" t="str">
        <f>VLOOKUP(H11,#REF!,6,0)</f>
        <v xml:space="preserve">Enfermedades Infectocontagiosas
</v>
      </c>
      <c r="X11" s="87"/>
      <c r="Y11" s="87"/>
      <c r="Z11" s="87"/>
      <c r="AA11" s="88"/>
      <c r="AB11" s="88" t="str">
        <f>VLOOKUP(H11,#REF!,7,0)</f>
        <v xml:space="preserve">Riesgo Biológico, Autocuidado y/o Uso y manejo adecuado de E.P.P.
</v>
      </c>
      <c r="AC11" s="123" t="s">
        <v>1233</v>
      </c>
      <c r="AD11" s="124" t="s">
        <v>1201</v>
      </c>
    </row>
    <row r="12" spans="1:30" ht="51">
      <c r="A12" s="109"/>
      <c r="B12" s="109"/>
      <c r="C12" s="121"/>
      <c r="D12" s="168"/>
      <c r="E12" s="139"/>
      <c r="F12" s="139"/>
      <c r="G12" s="88" t="str">
        <f>VLOOKUP(H12,#REF!,2,0)</f>
        <v>Hongos</v>
      </c>
      <c r="H12" s="57" t="s">
        <v>117</v>
      </c>
      <c r="I12" s="57" t="s">
        <v>1252</v>
      </c>
      <c r="J12" s="88" t="str">
        <f>VLOOKUP(H12,#REF!,3,0)</f>
        <v>Micosis</v>
      </c>
      <c r="K12" s="65"/>
      <c r="L12" s="88" t="str">
        <f>VLOOKUP(H12,#REF!,4,0)</f>
        <v>Inspecciones planeadas e inspecciones no planeadas, procedimientos de programas de seguridad y salud en el trabajo</v>
      </c>
      <c r="M12" s="88" t="str">
        <f>VLOOKUP(H12,#REF!,5,0)</f>
        <v>Programa de vacunación, éxamenes periódicos</v>
      </c>
      <c r="N12" s="65">
        <v>2</v>
      </c>
      <c r="O12" s="66">
        <v>3</v>
      </c>
      <c r="P12" s="66">
        <v>10</v>
      </c>
      <c r="Q12" s="59">
        <f t="shared" ref="Q12:Q36" si="1">N12*O12</f>
        <v>6</v>
      </c>
      <c r="R12" s="59">
        <f t="shared" ref="R12:R36" si="2">P12*Q12</f>
        <v>60</v>
      </c>
      <c r="S12" s="67" t="str">
        <f t="shared" ref="S12:S36" si="3">IF(Q12=40,"MA-40",IF(Q12=30,"MA-30",IF(Q12=20,"A-20",IF(Q12=10,"A-10",IF(Q12=24,"MA-24",IF(Q12=18,"A-18",IF(Q12=12,"A-12",IF(Q12=6,"M-6",IF(Q12=8,"M-8",IF(Q12=6,"M-6",IF(Q12=4,"B-4",IF(Q12=2,"B-2",))))))))))))</f>
        <v>M-6</v>
      </c>
      <c r="T12" s="68" t="str">
        <f t="shared" si="0"/>
        <v>III</v>
      </c>
      <c r="U12" s="69" t="str">
        <f t="shared" ref="U12:U36" si="4">IF(T12=0,"",IF(T12="IV","Aceptable",IF(T12="III","Mejorable",IF(T12="II","No Aceptable o Aceptable Con Control Especifico",IF(T12="I","No Aceptable","")))))</f>
        <v>Mejorable</v>
      </c>
      <c r="V12" s="118"/>
      <c r="W12" s="88" t="str">
        <f>VLOOKUP(H12,#REF!,6,0)</f>
        <v>Micosis</v>
      </c>
      <c r="X12" s="65"/>
      <c r="Y12" s="65"/>
      <c r="Z12" s="65"/>
      <c r="AA12" s="105"/>
      <c r="AB12" s="88" t="str">
        <f>VLOOKUP(H12,#REF!,7,0)</f>
        <v xml:space="preserve">Riesgo Biológico, Autocuidado y/o Uso y manejo adecuado de E.P.P.
</v>
      </c>
      <c r="AC12" s="118"/>
      <c r="AD12" s="121"/>
    </row>
    <row r="13" spans="1:30" ht="51">
      <c r="A13" s="109"/>
      <c r="B13" s="109"/>
      <c r="C13" s="121"/>
      <c r="D13" s="168"/>
      <c r="E13" s="139"/>
      <c r="F13" s="139"/>
      <c r="G13" s="88" t="str">
        <f>VLOOKUP(H13,#REF!,2,0)</f>
        <v>Virus</v>
      </c>
      <c r="H13" s="57" t="s">
        <v>120</v>
      </c>
      <c r="I13" s="57" t="s">
        <v>1252</v>
      </c>
      <c r="J13" s="88" t="str">
        <f>VLOOKUP(H13,#REF!,3,0)</f>
        <v>Infecciones Virales</v>
      </c>
      <c r="K13" s="65"/>
      <c r="L13" s="88" t="str">
        <f>VLOOKUP(H13,#REF!,4,0)</f>
        <v>Inspecciones planeadas e inspecciones no planeadas, procedimientos de programas de seguridad y salud en el trabajo</v>
      </c>
      <c r="M13" s="88" t="str">
        <f>VLOOKUP(H13,#REF!,5,0)</f>
        <v>Programa de vacunación, bota pantalon, overol, guantes, tapabocas, mascarillas con filtos</v>
      </c>
      <c r="N13" s="65">
        <v>2</v>
      </c>
      <c r="O13" s="66">
        <v>3</v>
      </c>
      <c r="P13" s="66">
        <v>10</v>
      </c>
      <c r="Q13" s="59">
        <f t="shared" si="1"/>
        <v>6</v>
      </c>
      <c r="R13" s="59">
        <f t="shared" si="2"/>
        <v>60</v>
      </c>
      <c r="S13" s="67" t="str">
        <f t="shared" si="3"/>
        <v>M-6</v>
      </c>
      <c r="T13" s="68" t="str">
        <f t="shared" si="0"/>
        <v>III</v>
      </c>
      <c r="U13" s="69" t="str">
        <f t="shared" si="4"/>
        <v>Mejorable</v>
      </c>
      <c r="V13" s="118"/>
      <c r="W13" s="88" t="str">
        <f>VLOOKUP(H13,#REF!,6,0)</f>
        <v xml:space="preserve">Enfermedades Infectocontagiosas
</v>
      </c>
      <c r="X13" s="65"/>
      <c r="Y13" s="65"/>
      <c r="Z13" s="65"/>
      <c r="AA13" s="105"/>
      <c r="AB13" s="88" t="str">
        <f>VLOOKUP(H13,#REF!,7,0)</f>
        <v xml:space="preserve">Riesgo Biológico, Autocuidado y/o Uso y manejo adecuado de E.P.P.
</v>
      </c>
      <c r="AC13" s="119"/>
      <c r="AD13" s="121"/>
    </row>
    <row r="14" spans="1:30" ht="51">
      <c r="A14" s="109"/>
      <c r="B14" s="109"/>
      <c r="C14" s="121"/>
      <c r="D14" s="168"/>
      <c r="E14" s="139"/>
      <c r="F14" s="139"/>
      <c r="G14" s="88" t="str">
        <f>VLOOKUP(H14,#REF!,2,0)</f>
        <v>INFRAROJA, ULTRAVIOLETA, VISIBLE, RADIOFRECUENCIA, MICROONDAS, LASER</v>
      </c>
      <c r="H14" s="57" t="s">
        <v>67</v>
      </c>
      <c r="I14" s="57" t="s">
        <v>1254</v>
      </c>
      <c r="J14" s="88" t="str">
        <f>VLOOKUP(H14,#REF!,3,0)</f>
        <v>CÁNCER, LESIONES DÉRMICAS Y OCULARES</v>
      </c>
      <c r="K14" s="65"/>
      <c r="L14" s="88" t="str">
        <f>VLOOKUP(H14,#REF!,4,0)</f>
        <v>Inspecciones planeadas e inspecciones no planeadas, procedimientos de programas de seguridad y salud en el trabajo</v>
      </c>
      <c r="M14" s="88" t="str">
        <f>VLOOKUP(H14,#REF!,5,0)</f>
        <v>PROGRAMA BLOQUEADOR SOLAR</v>
      </c>
      <c r="N14" s="65">
        <v>2</v>
      </c>
      <c r="O14" s="66">
        <v>3</v>
      </c>
      <c r="P14" s="66">
        <v>10</v>
      </c>
      <c r="Q14" s="59">
        <f t="shared" si="1"/>
        <v>6</v>
      </c>
      <c r="R14" s="59">
        <f t="shared" si="2"/>
        <v>60</v>
      </c>
      <c r="S14" s="67" t="str">
        <f t="shared" si="3"/>
        <v>M-6</v>
      </c>
      <c r="T14" s="68" t="str">
        <f t="shared" si="0"/>
        <v>III</v>
      </c>
      <c r="U14" s="69" t="str">
        <f t="shared" si="4"/>
        <v>Mejorable</v>
      </c>
      <c r="V14" s="118"/>
      <c r="W14" s="88" t="str">
        <f>VLOOKUP(H14,#REF!,6,0)</f>
        <v>CÁNCER</v>
      </c>
      <c r="X14" s="65"/>
      <c r="Y14" s="65"/>
      <c r="Z14" s="65"/>
      <c r="AA14" s="105"/>
      <c r="AB14" s="88" t="str">
        <f>VLOOKUP(H14,#REF!,7,0)</f>
        <v>N/A</v>
      </c>
      <c r="AC14" s="65" t="s">
        <v>1202</v>
      </c>
      <c r="AD14" s="121"/>
    </row>
    <row r="15" spans="1:30" ht="51">
      <c r="A15" s="109"/>
      <c r="B15" s="109"/>
      <c r="C15" s="121"/>
      <c r="D15" s="168"/>
      <c r="E15" s="139"/>
      <c r="F15" s="139"/>
      <c r="G15" s="88" t="str">
        <f>VLOOKUP(H15,#REF!,2,0)</f>
        <v>GASES Y VAPORES</v>
      </c>
      <c r="H15" s="57" t="s">
        <v>250</v>
      </c>
      <c r="I15" s="57" t="s">
        <v>1255</v>
      </c>
      <c r="J15" s="88" t="str">
        <f>VLOOKUP(H15,#REF!,3,0)</f>
        <v xml:space="preserve"> LESIONES EN LA PIEL, IRRITACIÓN EN VÍAS  RESPIRATORIAS, MUERTE</v>
      </c>
      <c r="K15" s="65"/>
      <c r="L15" s="88" t="str">
        <f>VLOOKUP(H15,#REF!,4,0)</f>
        <v>Inspecciones planeadas e inspecciones no planeadas, procedimientos de programas de seguridad y salud en el trabajo</v>
      </c>
      <c r="M15" s="88" t="str">
        <f>VLOOKUP(H15,#REF!,5,0)</f>
        <v>EPP TAPABOCAS, CARETAS CON FILTROS</v>
      </c>
      <c r="N15" s="65">
        <v>2</v>
      </c>
      <c r="O15" s="66">
        <v>3</v>
      </c>
      <c r="P15" s="66">
        <v>25</v>
      </c>
      <c r="Q15" s="59">
        <f t="shared" si="1"/>
        <v>6</v>
      </c>
      <c r="R15" s="59">
        <f t="shared" si="2"/>
        <v>150</v>
      </c>
      <c r="S15" s="67" t="str">
        <f t="shared" si="3"/>
        <v>M-6</v>
      </c>
      <c r="T15" s="68" t="str">
        <f t="shared" si="0"/>
        <v>II</v>
      </c>
      <c r="U15" s="69" t="str">
        <f t="shared" si="4"/>
        <v>No Aceptable o Aceptable Con Control Especifico</v>
      </c>
      <c r="V15" s="118"/>
      <c r="W15" s="88" t="str">
        <f>VLOOKUP(H15,#REF!,6,0)</f>
        <v xml:space="preserve"> MUERTE</v>
      </c>
      <c r="X15" s="65"/>
      <c r="Y15" s="65"/>
      <c r="Z15" s="65"/>
      <c r="AA15" s="105"/>
      <c r="AB15" s="88" t="str">
        <f>VLOOKUP(H15,#REF!,7,0)</f>
        <v>USO Y MANEJO ADECUADO DE E.P.P.</v>
      </c>
      <c r="AC15" s="65"/>
      <c r="AD15" s="121"/>
    </row>
    <row r="16" spans="1:30" ht="63.75">
      <c r="A16" s="109"/>
      <c r="B16" s="109"/>
      <c r="C16" s="121"/>
      <c r="D16" s="168"/>
      <c r="E16" s="139"/>
      <c r="F16" s="139"/>
      <c r="G16" s="88" t="str">
        <f>VLOOKUP(H16,#REF!,2,0)</f>
        <v>NATURALEZA DE LA TAREA</v>
      </c>
      <c r="H16" s="57" t="s">
        <v>76</v>
      </c>
      <c r="I16" s="57" t="s">
        <v>1256</v>
      </c>
      <c r="J16" s="88" t="str">
        <f>VLOOKUP(H16,#REF!,3,0)</f>
        <v>ESTRÉS,  TRANSTORNOS DEL SUEÑO</v>
      </c>
      <c r="K16" s="65"/>
      <c r="L16" s="88" t="str">
        <f>VLOOKUP(H16,#REF!,4,0)</f>
        <v>N/A</v>
      </c>
      <c r="M16" s="88" t="str">
        <f>VLOOKUP(H16,#REF!,5,0)</f>
        <v>PVE PSICOSOCIAL</v>
      </c>
      <c r="N16" s="65">
        <v>2</v>
      </c>
      <c r="O16" s="66">
        <v>3</v>
      </c>
      <c r="P16" s="66">
        <v>10</v>
      </c>
      <c r="Q16" s="59">
        <f t="shared" si="1"/>
        <v>6</v>
      </c>
      <c r="R16" s="59">
        <f t="shared" si="2"/>
        <v>60</v>
      </c>
      <c r="S16" s="67" t="str">
        <f t="shared" si="3"/>
        <v>M-6</v>
      </c>
      <c r="T16" s="68" t="str">
        <f t="shared" si="0"/>
        <v>III</v>
      </c>
      <c r="U16" s="69" t="str">
        <f t="shared" si="4"/>
        <v>Mejorable</v>
      </c>
      <c r="V16" s="118"/>
      <c r="W16" s="88" t="str">
        <f>VLOOKUP(H16,#REF!,6,0)</f>
        <v>ESTRÉS</v>
      </c>
      <c r="X16" s="65"/>
      <c r="Y16" s="65"/>
      <c r="Z16" s="65"/>
      <c r="AA16" s="105"/>
      <c r="AB16" s="88" t="str">
        <f>VLOOKUP(H16,#REF!,7,0)</f>
        <v>N/A</v>
      </c>
      <c r="AC16" s="65" t="s">
        <v>1203</v>
      </c>
      <c r="AD16" s="121"/>
    </row>
    <row r="17" spans="1:30" ht="51">
      <c r="A17" s="109"/>
      <c r="B17" s="109"/>
      <c r="C17" s="121"/>
      <c r="D17" s="168"/>
      <c r="E17" s="139"/>
      <c r="F17" s="139"/>
      <c r="G17" s="88" t="str">
        <f>VLOOKUP(H17,#REF!,2,0)</f>
        <v>Forzadas, Prolongadas</v>
      </c>
      <c r="H17" s="57" t="s">
        <v>40</v>
      </c>
      <c r="I17" s="57" t="s">
        <v>1257</v>
      </c>
      <c r="J17" s="88" t="str">
        <f>VLOOKUP(H17,#REF!,3,0)</f>
        <v xml:space="preserve">Lesiones osteomusculares, lesiones osteoarticulares
</v>
      </c>
      <c r="K17" s="65"/>
      <c r="L17" s="88" t="str">
        <f>VLOOKUP(H17,#REF!,4,0)</f>
        <v>Inspecciones planeadas e inspecciones no planeadas, procedimientos de programas de seguridad y salud en el trabajo</v>
      </c>
      <c r="M17" s="88" t="str">
        <f>VLOOKUP(H17,#REF!,5,0)</f>
        <v>PVE Biomecánico, programa pausas activas, exámenes periódicos, recomendaciones, control de posturas</v>
      </c>
      <c r="N17" s="65">
        <v>2</v>
      </c>
      <c r="O17" s="66">
        <v>3</v>
      </c>
      <c r="P17" s="66">
        <v>25</v>
      </c>
      <c r="Q17" s="59">
        <f t="shared" si="1"/>
        <v>6</v>
      </c>
      <c r="R17" s="59">
        <f t="shared" si="2"/>
        <v>150</v>
      </c>
      <c r="S17" s="67" t="str">
        <f t="shared" si="3"/>
        <v>M-6</v>
      </c>
      <c r="T17" s="68" t="str">
        <f t="shared" si="0"/>
        <v>II</v>
      </c>
      <c r="U17" s="69" t="str">
        <f t="shared" si="4"/>
        <v>No Aceptable o Aceptable Con Control Especifico</v>
      </c>
      <c r="V17" s="118"/>
      <c r="W17" s="88" t="str">
        <f>VLOOKUP(H17,#REF!,6,0)</f>
        <v>Enfermedades Osteomusculares</v>
      </c>
      <c r="X17" s="65"/>
      <c r="Y17" s="65"/>
      <c r="Z17" s="65"/>
      <c r="AA17" s="105"/>
      <c r="AB17" s="88" t="str">
        <f>VLOOKUP(H17,#REF!,7,0)</f>
        <v>Prevención en lesiones osteomusculares, líderes de pausas activas</v>
      </c>
      <c r="AC17" s="65" t="s">
        <v>1204</v>
      </c>
      <c r="AD17" s="121"/>
    </row>
    <row r="18" spans="1:30" ht="51">
      <c r="A18" s="109"/>
      <c r="B18" s="109"/>
      <c r="C18" s="121"/>
      <c r="D18" s="168"/>
      <c r="E18" s="139"/>
      <c r="F18" s="139"/>
      <c r="G18" s="88" t="str">
        <f>VLOOKUP(H18,#REF!,2,0)</f>
        <v>Atropellamiento, Envestir</v>
      </c>
      <c r="H18" s="57" t="s">
        <v>1188</v>
      </c>
      <c r="I18" s="57" t="s">
        <v>1260</v>
      </c>
      <c r="J18" s="88" t="str">
        <f>VLOOKUP(H18,#REF!,3,0)</f>
        <v>Lesiones, pérdidas materiales, muerte</v>
      </c>
      <c r="K18" s="65"/>
      <c r="L18" s="88" t="str">
        <f>VLOOKUP(H18,#REF!,4,0)</f>
        <v>Inspecciones planeadas e inspecciones no planeadas, procedimientos de programas de seguridad y salud en el trabajo</v>
      </c>
      <c r="M18" s="88" t="str">
        <f>VLOOKUP(H18,#REF!,5,0)</f>
        <v>Programa de seguridad vial, señalización</v>
      </c>
      <c r="N18" s="65">
        <v>2</v>
      </c>
      <c r="O18" s="66">
        <v>3</v>
      </c>
      <c r="P18" s="66">
        <v>60</v>
      </c>
      <c r="Q18" s="59">
        <f t="shared" si="1"/>
        <v>6</v>
      </c>
      <c r="R18" s="59">
        <f t="shared" si="2"/>
        <v>360</v>
      </c>
      <c r="S18" s="67" t="str">
        <f t="shared" si="3"/>
        <v>M-6</v>
      </c>
      <c r="T18" s="68" t="str">
        <f t="shared" si="0"/>
        <v>II</v>
      </c>
      <c r="U18" s="69" t="str">
        <f t="shared" si="4"/>
        <v>No Aceptable o Aceptable Con Control Especifico</v>
      </c>
      <c r="V18" s="118"/>
      <c r="W18" s="88" t="str">
        <f>VLOOKUP(H18,#REF!,6,0)</f>
        <v>Muerte</v>
      </c>
      <c r="X18" s="65"/>
      <c r="Y18" s="65"/>
      <c r="Z18" s="65"/>
      <c r="AA18" s="105"/>
      <c r="AB18" s="88" t="str">
        <f>VLOOKUP(H18,#REF!,7,0)</f>
        <v>Seguridad vial y manejo defensivo, aseguramiento de áreas de trabajo</v>
      </c>
      <c r="AC18" s="65" t="s">
        <v>1205</v>
      </c>
      <c r="AD18" s="121"/>
    </row>
    <row r="19" spans="1:30" ht="63.75">
      <c r="A19" s="109"/>
      <c r="B19" s="109"/>
      <c r="C19" s="121"/>
      <c r="D19" s="168"/>
      <c r="E19" s="139"/>
      <c r="F19" s="139"/>
      <c r="G19" s="88" t="str">
        <f>VLOOKUP(H19,#REF!,2,0)</f>
        <v>Ingreso a pozos, Red de acueducto o excavaciones</v>
      </c>
      <c r="H19" s="57" t="s">
        <v>571</v>
      </c>
      <c r="I19" s="57" t="s">
        <v>1260</v>
      </c>
      <c r="J19" s="88" t="str">
        <f>VLOOKUP(H19,#REF!,3,0)</f>
        <v>Intoxicación, asfixicia, daños vías resiratorias, muerte</v>
      </c>
      <c r="K19" s="65"/>
      <c r="L19" s="88" t="str">
        <f>VLOOKUP(H19,#REF!,4,0)</f>
        <v>Inspecciones planeadas e inspecciones no planeadas, procedimientos de programas de seguridad y salud en el trabajo</v>
      </c>
      <c r="M19" s="88" t="str">
        <f>VLOOKUP(H19,#REF!,5,0)</f>
        <v>E.P.P. Colectivos, Tripoide</v>
      </c>
      <c r="N19" s="65">
        <v>2</v>
      </c>
      <c r="O19" s="66">
        <v>3</v>
      </c>
      <c r="P19" s="66">
        <v>25</v>
      </c>
      <c r="Q19" s="59">
        <f t="shared" si="1"/>
        <v>6</v>
      </c>
      <c r="R19" s="59">
        <f t="shared" si="2"/>
        <v>150</v>
      </c>
      <c r="S19" s="67" t="str">
        <f t="shared" si="3"/>
        <v>M-6</v>
      </c>
      <c r="T19" s="68" t="str">
        <f t="shared" si="0"/>
        <v>II</v>
      </c>
      <c r="U19" s="69" t="str">
        <f t="shared" si="4"/>
        <v>No Aceptable o Aceptable Con Control Especifico</v>
      </c>
      <c r="V19" s="118"/>
      <c r="W19" s="88" t="str">
        <f>VLOOKUP(H19,#REF!,6,0)</f>
        <v>Muerte</v>
      </c>
      <c r="X19" s="65"/>
      <c r="Y19" s="65"/>
      <c r="Z19" s="65"/>
      <c r="AA19" s="105"/>
      <c r="AB19" s="88" t="str">
        <f>VLOOKUP(H19,#REF!,7,0)</f>
        <v>Trabajo seguro en espacios confinados y manejo de medidores de gases, diligenciamiento de permisos de trabajos, uso y manejo adecuado de E.P.P.</v>
      </c>
      <c r="AC19" s="65" t="s">
        <v>1261</v>
      </c>
      <c r="AD19" s="121"/>
    </row>
    <row r="20" spans="1:30" ht="38.25">
      <c r="A20" s="109"/>
      <c r="B20" s="109"/>
      <c r="C20" s="121"/>
      <c r="D20" s="168"/>
      <c r="E20" s="139"/>
      <c r="F20" s="139"/>
      <c r="G20" s="88" t="str">
        <f>VLOOKUP(H20,#REF!,2,0)</f>
        <v>Superficies de trabajo irregulares o deslizantes</v>
      </c>
      <c r="H20" s="57" t="s">
        <v>597</v>
      </c>
      <c r="I20" s="57" t="s">
        <v>1260</v>
      </c>
      <c r="J20" s="88" t="str">
        <f>VLOOKUP(H20,#REF!,3,0)</f>
        <v>Caidas del mismo nivel, fracturas, golpe con objetos, caídas de objetos, obstrucción de rutas de evacuación</v>
      </c>
      <c r="K20" s="65"/>
      <c r="L20" s="88" t="str">
        <f>VLOOKUP(H20,#REF!,4,0)</f>
        <v>N/A</v>
      </c>
      <c r="M20" s="88" t="str">
        <f>VLOOKUP(H20,#REF!,5,0)</f>
        <v>N/A</v>
      </c>
      <c r="N20" s="65">
        <v>2</v>
      </c>
      <c r="O20" s="66">
        <v>2</v>
      </c>
      <c r="P20" s="66">
        <v>10</v>
      </c>
      <c r="Q20" s="59">
        <f t="shared" si="1"/>
        <v>4</v>
      </c>
      <c r="R20" s="59">
        <f t="shared" si="2"/>
        <v>40</v>
      </c>
      <c r="S20" s="67" t="str">
        <f t="shared" si="3"/>
        <v>B-4</v>
      </c>
      <c r="T20" s="68" t="str">
        <f t="shared" si="0"/>
        <v>III</v>
      </c>
      <c r="U20" s="69" t="str">
        <f t="shared" si="4"/>
        <v>Mejorable</v>
      </c>
      <c r="V20" s="118"/>
      <c r="W20" s="88" t="str">
        <f>VLOOKUP(H20,#REF!,6,0)</f>
        <v>Caídas de distinto nivel</v>
      </c>
      <c r="X20" s="65"/>
      <c r="Y20" s="65"/>
      <c r="Z20" s="65"/>
      <c r="AA20" s="105"/>
      <c r="AB20" s="88" t="str">
        <f>VLOOKUP(H20,#REF!,7,0)</f>
        <v>Pautas Básicas en orden y aseo en el lugar de trabajo, actos y condiciones inseguras</v>
      </c>
      <c r="AC20" s="65"/>
      <c r="AD20" s="121"/>
    </row>
    <row r="21" spans="1:30" ht="63.75">
      <c r="A21" s="109"/>
      <c r="B21" s="109"/>
      <c r="C21" s="121"/>
      <c r="D21" s="168"/>
      <c r="E21" s="139"/>
      <c r="F21" s="139"/>
      <c r="G21" s="88" t="str">
        <f>VLOOKUP(H21,#REF!,2,0)</f>
        <v>Atraco, golpiza, atentados y secuestrados</v>
      </c>
      <c r="H21" s="57" t="s">
        <v>57</v>
      </c>
      <c r="I21" s="57" t="s">
        <v>1260</v>
      </c>
      <c r="J21" s="88" t="str">
        <f>VLOOKUP(H21,#REF!,3,0)</f>
        <v>Estrés, golpes, Secuestros</v>
      </c>
      <c r="K21" s="65"/>
      <c r="L21" s="88" t="str">
        <f>VLOOKUP(H21,#REF!,4,0)</f>
        <v>Inspecciones planeadas e inspecciones no planeadas, procedimientos de programas de seguridad y salud en el trabajo</v>
      </c>
      <c r="M21" s="88" t="str">
        <f>VLOOKUP(H21,#REF!,5,0)</f>
        <v xml:space="preserve">Uniformes Corporativos, Caquetas corporativas, Carnetización
</v>
      </c>
      <c r="N21" s="65">
        <v>2</v>
      </c>
      <c r="O21" s="66">
        <v>3</v>
      </c>
      <c r="P21" s="66">
        <v>60</v>
      </c>
      <c r="Q21" s="59">
        <f t="shared" si="1"/>
        <v>6</v>
      </c>
      <c r="R21" s="59">
        <f t="shared" si="2"/>
        <v>360</v>
      </c>
      <c r="S21" s="67" t="str">
        <f t="shared" si="3"/>
        <v>M-6</v>
      </c>
      <c r="T21" s="68" t="str">
        <f t="shared" si="0"/>
        <v>II</v>
      </c>
      <c r="U21" s="69" t="str">
        <f t="shared" si="4"/>
        <v>No Aceptable o Aceptable Con Control Especifico</v>
      </c>
      <c r="V21" s="118"/>
      <c r="W21" s="88" t="str">
        <f>VLOOKUP(H21,#REF!,6,0)</f>
        <v>Secuestros</v>
      </c>
      <c r="X21" s="65"/>
      <c r="Y21" s="65"/>
      <c r="Z21" s="65"/>
      <c r="AA21" s="105"/>
      <c r="AB21" s="88" t="str">
        <f>VLOOKUP(H21,#REF!,7,0)</f>
        <v>N/A</v>
      </c>
      <c r="AC21" s="65" t="s">
        <v>1207</v>
      </c>
      <c r="AD21" s="121"/>
    </row>
    <row r="22" spans="1:30" ht="89.25">
      <c r="A22" s="109"/>
      <c r="B22" s="109"/>
      <c r="C22" s="121"/>
      <c r="D22" s="168"/>
      <c r="E22" s="139"/>
      <c r="F22" s="139"/>
      <c r="G22" s="88" t="str">
        <f>VLOOKUP(H22,#REF!,2,0)</f>
        <v>MANTENIMIENTO DE PUENTE GRUAS, LIMPIEZA DE CANALES, MANTENIMIENTO DE INSTALACIONES LOCATIVAS, MANTENIMIENTO Y REPARACIÓN DE POZOS</v>
      </c>
      <c r="H22" s="57" t="s">
        <v>624</v>
      </c>
      <c r="I22" s="57" t="s">
        <v>1260</v>
      </c>
      <c r="J22" s="88" t="str">
        <f>VLOOKUP(H22,#REF!,3,0)</f>
        <v>LESIONES, FRACTURAS, MUERTE</v>
      </c>
      <c r="K22" s="65"/>
      <c r="L22" s="88" t="str">
        <f>VLOOKUP(H22,#REF!,4,0)</f>
        <v>Inspecciones planeadas e inspecciones no planeadas, procedimientos de programas de seguridad y salud en el trabajo</v>
      </c>
      <c r="M22" s="88" t="str">
        <f>VLOOKUP(H22,#REF!,5,0)</f>
        <v>EPP</v>
      </c>
      <c r="N22" s="65">
        <v>2</v>
      </c>
      <c r="O22" s="66">
        <v>2</v>
      </c>
      <c r="P22" s="66">
        <v>60</v>
      </c>
      <c r="Q22" s="59">
        <f t="shared" si="1"/>
        <v>4</v>
      </c>
      <c r="R22" s="59">
        <f t="shared" si="2"/>
        <v>240</v>
      </c>
      <c r="S22" s="67" t="str">
        <f t="shared" si="3"/>
        <v>B-4</v>
      </c>
      <c r="T22" s="68" t="str">
        <f t="shared" si="0"/>
        <v>II</v>
      </c>
      <c r="U22" s="69" t="str">
        <f t="shared" si="4"/>
        <v>No Aceptable o Aceptable Con Control Especifico</v>
      </c>
      <c r="V22" s="118"/>
      <c r="W22" s="88" t="str">
        <f>VLOOKUP(H22,#REF!,6,0)</f>
        <v>MUERTE</v>
      </c>
      <c r="X22" s="65"/>
      <c r="Y22" s="65"/>
      <c r="Z22" s="65"/>
      <c r="AA22" s="105"/>
      <c r="AB22" s="88" t="str">
        <f>VLOOKUP(H22,#REF!,7,0)</f>
        <v>CERTIFICACIÓN Y/O ENTRENAMIENTO EN TRABAJO SEGURO EN ALTURAS; DILGENCIAMIENTO DE PERMISO DE TRABAJO; USO Y MANEJO ADECUADO DE E.P.P.; ARME Y DESARME DE ANDAMIOS</v>
      </c>
      <c r="AC22" s="65" t="s">
        <v>1237</v>
      </c>
      <c r="AD22" s="121"/>
    </row>
    <row r="23" spans="1:30" ht="51.75" thickBot="1">
      <c r="A23" s="109"/>
      <c r="B23" s="109"/>
      <c r="C23" s="121"/>
      <c r="D23" s="168"/>
      <c r="E23" s="139"/>
      <c r="F23" s="139"/>
      <c r="G23" s="88" t="str">
        <f>VLOOKUP(H23,#REF!,2,0)</f>
        <v>SISMOS, INCENDIOS, INUNDACIONES, TERREMOTOS, VENDAVALES, DERRUMBE</v>
      </c>
      <c r="H23" s="57" t="s">
        <v>62</v>
      </c>
      <c r="I23" s="57" t="s">
        <v>1263</v>
      </c>
      <c r="J23" s="88" t="str">
        <f>VLOOKUP(H23,#REF!,3,0)</f>
        <v>SISMOS, INCENDIOS, INUNDACIONES, TERREMOTOS, VENDAVALES</v>
      </c>
      <c r="K23" s="65"/>
      <c r="L23" s="88" t="str">
        <f>VLOOKUP(H23,#REF!,4,0)</f>
        <v>Inspecciones planeadas e inspecciones no planeadas, procedimientos de programas de seguridad y salud en el trabajo</v>
      </c>
      <c r="M23" s="88" t="str">
        <f>VLOOKUP(H23,#REF!,5,0)</f>
        <v>BRIGADAS DE EMERGENCIAS</v>
      </c>
      <c r="N23" s="65">
        <v>2</v>
      </c>
      <c r="O23" s="66">
        <v>1</v>
      </c>
      <c r="P23" s="66">
        <v>100</v>
      </c>
      <c r="Q23" s="59">
        <f t="shared" si="1"/>
        <v>2</v>
      </c>
      <c r="R23" s="59">
        <f t="shared" si="2"/>
        <v>200</v>
      </c>
      <c r="S23" s="67" t="str">
        <f t="shared" si="3"/>
        <v>B-2</v>
      </c>
      <c r="T23" s="68" t="str">
        <f t="shared" si="0"/>
        <v>II</v>
      </c>
      <c r="U23" s="69" t="str">
        <f t="shared" si="4"/>
        <v>No Aceptable o Aceptable Con Control Especifico</v>
      </c>
      <c r="V23" s="119"/>
      <c r="W23" s="88" t="str">
        <f>VLOOKUP(H23,#REF!,6,0)</f>
        <v>MUERTE</v>
      </c>
      <c r="X23" s="65"/>
      <c r="Y23" s="65"/>
      <c r="Z23" s="65"/>
      <c r="AA23" s="105"/>
      <c r="AB23" s="88" t="str">
        <f>VLOOKUP(H23,#REF!,7,0)</f>
        <v>ENTRENAMIENTO DE LA BRIGADA; DIVULGACIÓN DE PLAN DE EMERGENCIA</v>
      </c>
      <c r="AC23" s="65" t="s">
        <v>1208</v>
      </c>
      <c r="AD23" s="122"/>
    </row>
    <row r="24" spans="1:30" ht="51">
      <c r="A24" s="109"/>
      <c r="B24" s="109"/>
      <c r="C24" s="131" t="s">
        <v>1240</v>
      </c>
      <c r="D24" s="133" t="s">
        <v>1241</v>
      </c>
      <c r="E24" s="136" t="s">
        <v>1029</v>
      </c>
      <c r="F24" s="136" t="s">
        <v>1222</v>
      </c>
      <c r="G24" s="86" t="str">
        <f>VLOOKUP(H24,#REF!,2,0)</f>
        <v>Bacteria</v>
      </c>
      <c r="H24" s="26" t="s">
        <v>108</v>
      </c>
      <c r="I24" s="26" t="s">
        <v>1252</v>
      </c>
      <c r="J24" s="86" t="str">
        <f>VLOOKUP(H24,#REF!,3,0)</f>
        <v>Infecciones producidas por Bacterianas</v>
      </c>
      <c r="K24" s="18"/>
      <c r="L24" s="86" t="str">
        <f>VLOOKUP(H24,#REF!,4,0)</f>
        <v>Inspecciones planeadas e inspecciones no planeadas, procedimientos de programas de seguridad y salud en el trabajo</v>
      </c>
      <c r="M24" s="86" t="str">
        <f>VLOOKUP(H24,#REF!,5,0)</f>
        <v>Programa de vacunación, bota pantalon, overol, guantes, tapabocas, mascarillas con filtos</v>
      </c>
      <c r="N24" s="85">
        <v>2</v>
      </c>
      <c r="O24" s="27">
        <v>3</v>
      </c>
      <c r="P24" s="27">
        <v>10</v>
      </c>
      <c r="Q24" s="27">
        <f t="shared" si="1"/>
        <v>6</v>
      </c>
      <c r="R24" s="27">
        <f t="shared" si="2"/>
        <v>60</v>
      </c>
      <c r="S24" s="33" t="str">
        <f t="shared" si="3"/>
        <v>M-6</v>
      </c>
      <c r="T24" s="34" t="str">
        <f t="shared" si="0"/>
        <v>III</v>
      </c>
      <c r="U24" s="35" t="str">
        <f t="shared" si="4"/>
        <v>Mejorable</v>
      </c>
      <c r="V24" s="111">
        <v>3</v>
      </c>
      <c r="W24" s="86" t="str">
        <f>VLOOKUP(H24,#REF!,6,0)</f>
        <v xml:space="preserve">Enfermedades Infectocontagiosas
</v>
      </c>
      <c r="X24" s="18"/>
      <c r="Y24" s="18"/>
      <c r="Z24" s="18"/>
      <c r="AA24" s="17"/>
      <c r="AB24" s="86" t="str">
        <f>VLOOKUP(H24,#REF!,7,0)</f>
        <v xml:space="preserve">Riesgo Biológico, Autocuidado y/o Uso y manejo adecuado de E.P.P.
</v>
      </c>
      <c r="AC24" s="194" t="s">
        <v>1233</v>
      </c>
      <c r="AD24" s="114" t="s">
        <v>1201</v>
      </c>
    </row>
    <row r="25" spans="1:30" ht="51">
      <c r="A25" s="109"/>
      <c r="B25" s="109"/>
      <c r="C25" s="115"/>
      <c r="D25" s="134"/>
      <c r="E25" s="137"/>
      <c r="F25" s="137"/>
      <c r="G25" s="86" t="str">
        <f>VLOOKUP(H25,#REF!,2,0)</f>
        <v>Hongos</v>
      </c>
      <c r="H25" s="26" t="s">
        <v>117</v>
      </c>
      <c r="I25" s="26" t="s">
        <v>1252</v>
      </c>
      <c r="J25" s="86" t="str">
        <f>VLOOKUP(H25,#REF!,3,0)</f>
        <v>Micosis</v>
      </c>
      <c r="K25" s="18"/>
      <c r="L25" s="86" t="str">
        <f>VLOOKUP(H25,#REF!,4,0)</f>
        <v>Inspecciones planeadas e inspecciones no planeadas, procedimientos de programas de seguridad y salud en el trabajo</v>
      </c>
      <c r="M25" s="86" t="str">
        <f>VLOOKUP(H25,#REF!,5,0)</f>
        <v>Programa de vacunación, éxamenes periódicos</v>
      </c>
      <c r="N25" s="18">
        <v>2</v>
      </c>
      <c r="O25" s="19">
        <v>3</v>
      </c>
      <c r="P25" s="19">
        <v>10</v>
      </c>
      <c r="Q25" s="27">
        <f t="shared" si="1"/>
        <v>6</v>
      </c>
      <c r="R25" s="27">
        <f t="shared" si="2"/>
        <v>60</v>
      </c>
      <c r="S25" s="33" t="str">
        <f t="shared" si="3"/>
        <v>M-6</v>
      </c>
      <c r="T25" s="34" t="str">
        <f t="shared" si="0"/>
        <v>III</v>
      </c>
      <c r="U25" s="35" t="str">
        <f t="shared" si="4"/>
        <v>Mejorable</v>
      </c>
      <c r="V25" s="112"/>
      <c r="W25" s="86" t="str">
        <f>VLOOKUP(H25,#REF!,6,0)</f>
        <v>Micosis</v>
      </c>
      <c r="X25" s="18"/>
      <c r="Y25" s="18"/>
      <c r="Z25" s="18"/>
      <c r="AA25" s="17"/>
      <c r="AB25" s="86" t="str">
        <f>VLOOKUP(H25,#REF!,7,0)</f>
        <v xml:space="preserve">Riesgo Biológico, Autocuidado y/o Uso y manejo adecuado de E.P.P.
</v>
      </c>
      <c r="AC25" s="112"/>
      <c r="AD25" s="115"/>
    </row>
    <row r="26" spans="1:30" ht="51">
      <c r="A26" s="109"/>
      <c r="B26" s="109"/>
      <c r="C26" s="115"/>
      <c r="D26" s="134"/>
      <c r="E26" s="137"/>
      <c r="F26" s="137"/>
      <c r="G26" s="86" t="str">
        <f>VLOOKUP(H26,#REF!,2,0)</f>
        <v>Virus</v>
      </c>
      <c r="H26" s="26" t="s">
        <v>120</v>
      </c>
      <c r="I26" s="26" t="s">
        <v>1252</v>
      </c>
      <c r="J26" s="86" t="str">
        <f>VLOOKUP(H26,#REF!,3,0)</f>
        <v>Infecciones Virales</v>
      </c>
      <c r="K26" s="18"/>
      <c r="L26" s="86" t="str">
        <f>VLOOKUP(H26,#REF!,4,0)</f>
        <v>Inspecciones planeadas e inspecciones no planeadas, procedimientos de programas de seguridad y salud en el trabajo</v>
      </c>
      <c r="M26" s="86" t="str">
        <f>VLOOKUP(H26,#REF!,5,0)</f>
        <v>Programa de vacunación, bota pantalon, overol, guantes, tapabocas, mascarillas con filtos</v>
      </c>
      <c r="N26" s="18">
        <v>2</v>
      </c>
      <c r="O26" s="19">
        <v>3</v>
      </c>
      <c r="P26" s="19">
        <v>10</v>
      </c>
      <c r="Q26" s="27">
        <f t="shared" si="1"/>
        <v>6</v>
      </c>
      <c r="R26" s="27">
        <f t="shared" si="2"/>
        <v>60</v>
      </c>
      <c r="S26" s="33" t="str">
        <f t="shared" si="3"/>
        <v>M-6</v>
      </c>
      <c r="T26" s="34" t="str">
        <f t="shared" si="0"/>
        <v>III</v>
      </c>
      <c r="U26" s="35" t="str">
        <f t="shared" si="4"/>
        <v>Mejorable</v>
      </c>
      <c r="V26" s="112"/>
      <c r="W26" s="86" t="str">
        <f>VLOOKUP(H26,#REF!,6,0)</f>
        <v xml:space="preserve">Enfermedades Infectocontagiosas
</v>
      </c>
      <c r="X26" s="18"/>
      <c r="Y26" s="18"/>
      <c r="Z26" s="18"/>
      <c r="AA26" s="17"/>
      <c r="AB26" s="86" t="str">
        <f>VLOOKUP(H26,#REF!,7,0)</f>
        <v xml:space="preserve">Riesgo Biológico, Autocuidado y/o Uso y manejo adecuado de E.P.P.
</v>
      </c>
      <c r="AC26" s="113"/>
      <c r="AD26" s="115"/>
    </row>
    <row r="27" spans="1:30" ht="51">
      <c r="A27" s="109"/>
      <c r="B27" s="109"/>
      <c r="C27" s="115"/>
      <c r="D27" s="134"/>
      <c r="E27" s="137"/>
      <c r="F27" s="137"/>
      <c r="G27" s="86" t="str">
        <f>VLOOKUP(H27,#REF!,2,0)</f>
        <v>INFRAROJA, ULTRAVIOLETA, VISIBLE, RADIOFRECUENCIA, MICROONDAS, LASER</v>
      </c>
      <c r="H27" s="26" t="s">
        <v>67</v>
      </c>
      <c r="I27" s="26" t="s">
        <v>1254</v>
      </c>
      <c r="J27" s="86" t="str">
        <f>VLOOKUP(H27,#REF!,3,0)</f>
        <v>CÁNCER, LESIONES DÉRMICAS Y OCULARES</v>
      </c>
      <c r="K27" s="18"/>
      <c r="L27" s="86" t="str">
        <f>VLOOKUP(H27,#REF!,4,0)</f>
        <v>Inspecciones planeadas e inspecciones no planeadas, procedimientos de programas de seguridad y salud en el trabajo</v>
      </c>
      <c r="M27" s="86" t="str">
        <f>VLOOKUP(H27,#REF!,5,0)</f>
        <v>PROGRAMA BLOQUEADOR SOLAR</v>
      </c>
      <c r="N27" s="18">
        <v>2</v>
      </c>
      <c r="O27" s="19">
        <v>3</v>
      </c>
      <c r="P27" s="19">
        <v>10</v>
      </c>
      <c r="Q27" s="27">
        <f t="shared" si="1"/>
        <v>6</v>
      </c>
      <c r="R27" s="27">
        <f t="shared" si="2"/>
        <v>60</v>
      </c>
      <c r="S27" s="33" t="str">
        <f t="shared" si="3"/>
        <v>M-6</v>
      </c>
      <c r="T27" s="34" t="str">
        <f t="shared" si="0"/>
        <v>III</v>
      </c>
      <c r="U27" s="35" t="str">
        <f t="shared" si="4"/>
        <v>Mejorable</v>
      </c>
      <c r="V27" s="112"/>
      <c r="W27" s="86" t="str">
        <f>VLOOKUP(H27,#REF!,6,0)</f>
        <v>CÁNCER</v>
      </c>
      <c r="X27" s="18"/>
      <c r="Y27" s="18"/>
      <c r="Z27" s="18"/>
      <c r="AA27" s="17"/>
      <c r="AB27" s="86" t="str">
        <f>VLOOKUP(H27,#REF!,7,0)</f>
        <v>N/A</v>
      </c>
      <c r="AC27" s="18" t="s">
        <v>1202</v>
      </c>
      <c r="AD27" s="115"/>
    </row>
    <row r="28" spans="1:30" ht="51">
      <c r="A28" s="109"/>
      <c r="B28" s="109"/>
      <c r="C28" s="115"/>
      <c r="D28" s="134"/>
      <c r="E28" s="137"/>
      <c r="F28" s="137"/>
      <c r="G28" s="86" t="str">
        <f>VLOOKUP(H28,#REF!,2,0)</f>
        <v>GASES Y VAPORES</v>
      </c>
      <c r="H28" s="26" t="s">
        <v>250</v>
      </c>
      <c r="I28" s="26" t="s">
        <v>1255</v>
      </c>
      <c r="J28" s="86" t="str">
        <f>VLOOKUP(H28,#REF!,3,0)</f>
        <v xml:space="preserve"> LESIONES EN LA PIEL, IRRITACIÓN EN VÍAS  RESPIRATORIAS, MUERTE</v>
      </c>
      <c r="K28" s="18"/>
      <c r="L28" s="86" t="str">
        <f>VLOOKUP(H28,#REF!,4,0)</f>
        <v>Inspecciones planeadas e inspecciones no planeadas, procedimientos de programas de seguridad y salud en el trabajo</v>
      </c>
      <c r="M28" s="86" t="str">
        <f>VLOOKUP(H28,#REF!,5,0)</f>
        <v>EPP TAPABOCAS, CARETAS CON FILTROS</v>
      </c>
      <c r="N28" s="18">
        <v>2</v>
      </c>
      <c r="O28" s="19">
        <v>3</v>
      </c>
      <c r="P28" s="19">
        <v>25</v>
      </c>
      <c r="Q28" s="27">
        <f t="shared" si="1"/>
        <v>6</v>
      </c>
      <c r="R28" s="27">
        <f t="shared" si="2"/>
        <v>150</v>
      </c>
      <c r="S28" s="33" t="str">
        <f t="shared" si="3"/>
        <v>M-6</v>
      </c>
      <c r="T28" s="34" t="str">
        <f t="shared" si="0"/>
        <v>II</v>
      </c>
      <c r="U28" s="35" t="str">
        <f t="shared" si="4"/>
        <v>No Aceptable o Aceptable Con Control Especifico</v>
      </c>
      <c r="V28" s="112"/>
      <c r="W28" s="86" t="str">
        <f>VLOOKUP(H28,#REF!,6,0)</f>
        <v xml:space="preserve"> MUERTE</v>
      </c>
      <c r="X28" s="18"/>
      <c r="Y28" s="18"/>
      <c r="Z28" s="18"/>
      <c r="AA28" s="17"/>
      <c r="AB28" s="86" t="str">
        <f>VLOOKUP(H28,#REF!,7,0)</f>
        <v>USO Y MANEJO ADECUADO DE E.P.P.</v>
      </c>
      <c r="AC28" s="18"/>
      <c r="AD28" s="115"/>
    </row>
    <row r="29" spans="1:30" ht="63.75">
      <c r="A29" s="109"/>
      <c r="B29" s="109"/>
      <c r="C29" s="115"/>
      <c r="D29" s="134"/>
      <c r="E29" s="137"/>
      <c r="F29" s="137"/>
      <c r="G29" s="86" t="str">
        <f>VLOOKUP(H29,#REF!,2,0)</f>
        <v>NATURALEZA DE LA TAREA</v>
      </c>
      <c r="H29" s="26" t="s">
        <v>76</v>
      </c>
      <c r="I29" s="26" t="s">
        <v>1256</v>
      </c>
      <c r="J29" s="86" t="str">
        <f>VLOOKUP(H29,#REF!,3,0)</f>
        <v>ESTRÉS,  TRANSTORNOS DEL SUEÑO</v>
      </c>
      <c r="K29" s="18"/>
      <c r="L29" s="86" t="str">
        <f>VLOOKUP(H29,#REF!,4,0)</f>
        <v>N/A</v>
      </c>
      <c r="M29" s="86" t="str">
        <f>VLOOKUP(H29,#REF!,5,0)</f>
        <v>PVE PSICOSOCIAL</v>
      </c>
      <c r="N29" s="18">
        <v>2</v>
      </c>
      <c r="O29" s="19">
        <v>3</v>
      </c>
      <c r="P29" s="19">
        <v>10</v>
      </c>
      <c r="Q29" s="27">
        <f t="shared" si="1"/>
        <v>6</v>
      </c>
      <c r="R29" s="27">
        <f t="shared" si="2"/>
        <v>60</v>
      </c>
      <c r="S29" s="33" t="str">
        <f t="shared" si="3"/>
        <v>M-6</v>
      </c>
      <c r="T29" s="34" t="str">
        <f t="shared" si="0"/>
        <v>III</v>
      </c>
      <c r="U29" s="35" t="str">
        <f t="shared" si="4"/>
        <v>Mejorable</v>
      </c>
      <c r="V29" s="112"/>
      <c r="W29" s="86" t="str">
        <f>VLOOKUP(H29,#REF!,6,0)</f>
        <v>ESTRÉS</v>
      </c>
      <c r="X29" s="18"/>
      <c r="Y29" s="18"/>
      <c r="Z29" s="18"/>
      <c r="AA29" s="17"/>
      <c r="AB29" s="86" t="str">
        <f>VLOOKUP(H29,#REF!,7,0)</f>
        <v>N/A</v>
      </c>
      <c r="AC29" s="18" t="s">
        <v>1203</v>
      </c>
      <c r="AD29" s="115"/>
    </row>
    <row r="30" spans="1:30" ht="51">
      <c r="A30" s="109"/>
      <c r="B30" s="109"/>
      <c r="C30" s="115"/>
      <c r="D30" s="134"/>
      <c r="E30" s="137"/>
      <c r="F30" s="137"/>
      <c r="G30" s="86" t="str">
        <f>VLOOKUP(H30,#REF!,2,0)</f>
        <v>Forzadas, Prolongadas</v>
      </c>
      <c r="H30" s="26" t="s">
        <v>40</v>
      </c>
      <c r="I30" s="26" t="s">
        <v>1257</v>
      </c>
      <c r="J30" s="86" t="str">
        <f>VLOOKUP(H30,#REF!,3,0)</f>
        <v xml:space="preserve">Lesiones osteomusculares, lesiones osteoarticulares
</v>
      </c>
      <c r="K30" s="18"/>
      <c r="L30" s="86" t="str">
        <f>VLOOKUP(H30,#REF!,4,0)</f>
        <v>Inspecciones planeadas e inspecciones no planeadas, procedimientos de programas de seguridad y salud en el trabajo</v>
      </c>
      <c r="M30" s="86" t="str">
        <f>VLOOKUP(H30,#REF!,5,0)</f>
        <v>PVE Biomecánico, programa pausas activas, exámenes periódicos, recomendaciones, control de posturas</v>
      </c>
      <c r="N30" s="18">
        <v>2</v>
      </c>
      <c r="O30" s="19">
        <v>3</v>
      </c>
      <c r="P30" s="19">
        <v>25</v>
      </c>
      <c r="Q30" s="27">
        <f t="shared" si="1"/>
        <v>6</v>
      </c>
      <c r="R30" s="27">
        <f t="shared" si="2"/>
        <v>150</v>
      </c>
      <c r="S30" s="33" t="str">
        <f t="shared" si="3"/>
        <v>M-6</v>
      </c>
      <c r="T30" s="34" t="str">
        <f t="shared" si="0"/>
        <v>II</v>
      </c>
      <c r="U30" s="35" t="str">
        <f t="shared" si="4"/>
        <v>No Aceptable o Aceptable Con Control Especifico</v>
      </c>
      <c r="V30" s="112"/>
      <c r="W30" s="86" t="str">
        <f>VLOOKUP(H30,#REF!,6,0)</f>
        <v>Enfermedades Osteomusculares</v>
      </c>
      <c r="X30" s="18"/>
      <c r="Y30" s="18"/>
      <c r="Z30" s="18"/>
      <c r="AA30" s="17"/>
      <c r="AB30" s="86" t="str">
        <f>VLOOKUP(H30,#REF!,7,0)</f>
        <v>Prevención en lesiones osteomusculares, líderes de pausas activas</v>
      </c>
      <c r="AC30" s="18" t="s">
        <v>1204</v>
      </c>
      <c r="AD30" s="115"/>
    </row>
    <row r="31" spans="1:30" ht="51">
      <c r="A31" s="109"/>
      <c r="B31" s="109"/>
      <c r="C31" s="115"/>
      <c r="D31" s="134"/>
      <c r="E31" s="137"/>
      <c r="F31" s="137"/>
      <c r="G31" s="86" t="str">
        <f>VLOOKUP(H31,#REF!,2,0)</f>
        <v>Atropellamiento, Envestir</v>
      </c>
      <c r="H31" s="26" t="s">
        <v>1188</v>
      </c>
      <c r="I31" s="26" t="s">
        <v>1260</v>
      </c>
      <c r="J31" s="86" t="str">
        <f>VLOOKUP(H31,#REF!,3,0)</f>
        <v>Lesiones, pérdidas materiales, muerte</v>
      </c>
      <c r="K31" s="18"/>
      <c r="L31" s="86" t="str">
        <f>VLOOKUP(H31,#REF!,4,0)</f>
        <v>Inspecciones planeadas e inspecciones no planeadas, procedimientos de programas de seguridad y salud en el trabajo</v>
      </c>
      <c r="M31" s="86" t="str">
        <f>VLOOKUP(H31,#REF!,5,0)</f>
        <v>Programa de seguridad vial, señalización</v>
      </c>
      <c r="N31" s="18">
        <v>2</v>
      </c>
      <c r="O31" s="19">
        <v>3</v>
      </c>
      <c r="P31" s="19">
        <v>60</v>
      </c>
      <c r="Q31" s="27">
        <f t="shared" si="1"/>
        <v>6</v>
      </c>
      <c r="R31" s="27">
        <f t="shared" si="2"/>
        <v>360</v>
      </c>
      <c r="S31" s="33" t="str">
        <f t="shared" si="3"/>
        <v>M-6</v>
      </c>
      <c r="T31" s="34" t="str">
        <f t="shared" si="0"/>
        <v>II</v>
      </c>
      <c r="U31" s="35" t="str">
        <f t="shared" si="4"/>
        <v>No Aceptable o Aceptable Con Control Especifico</v>
      </c>
      <c r="V31" s="112"/>
      <c r="W31" s="86" t="str">
        <f>VLOOKUP(H31,#REF!,6,0)</f>
        <v>Muerte</v>
      </c>
      <c r="X31" s="18"/>
      <c r="Y31" s="18"/>
      <c r="Z31" s="18"/>
      <c r="AA31" s="17"/>
      <c r="AB31" s="86" t="str">
        <f>VLOOKUP(H31,#REF!,7,0)</f>
        <v>Seguridad vial y manejo defensivo, aseguramiento de áreas de trabajo</v>
      </c>
      <c r="AC31" s="18" t="s">
        <v>1205</v>
      </c>
      <c r="AD31" s="115"/>
    </row>
    <row r="32" spans="1:30" ht="63.75">
      <c r="A32" s="109"/>
      <c r="B32" s="109"/>
      <c r="C32" s="115"/>
      <c r="D32" s="134"/>
      <c r="E32" s="137"/>
      <c r="F32" s="137"/>
      <c r="G32" s="86" t="str">
        <f>VLOOKUP(H32,#REF!,2,0)</f>
        <v>Ingreso a pozos, Red de acueducto o excavaciones</v>
      </c>
      <c r="H32" s="26" t="s">
        <v>571</v>
      </c>
      <c r="I32" s="26" t="s">
        <v>1260</v>
      </c>
      <c r="J32" s="86" t="str">
        <f>VLOOKUP(H32,#REF!,3,0)</f>
        <v>Intoxicación, asfixicia, daños vías resiratorias, muerte</v>
      </c>
      <c r="K32" s="18"/>
      <c r="L32" s="86" t="str">
        <f>VLOOKUP(H32,#REF!,4,0)</f>
        <v>Inspecciones planeadas e inspecciones no planeadas, procedimientos de programas de seguridad y salud en el trabajo</v>
      </c>
      <c r="M32" s="86" t="str">
        <f>VLOOKUP(H32,#REF!,5,0)</f>
        <v>E.P.P. Colectivos, Tripoide</v>
      </c>
      <c r="N32" s="18">
        <v>2</v>
      </c>
      <c r="O32" s="19">
        <v>3</v>
      </c>
      <c r="P32" s="19">
        <v>25</v>
      </c>
      <c r="Q32" s="27">
        <f t="shared" si="1"/>
        <v>6</v>
      </c>
      <c r="R32" s="27">
        <f t="shared" si="2"/>
        <v>150</v>
      </c>
      <c r="S32" s="33" t="str">
        <f t="shared" si="3"/>
        <v>M-6</v>
      </c>
      <c r="T32" s="34" t="str">
        <f t="shared" si="0"/>
        <v>II</v>
      </c>
      <c r="U32" s="35" t="str">
        <f t="shared" si="4"/>
        <v>No Aceptable o Aceptable Con Control Especifico</v>
      </c>
      <c r="V32" s="112"/>
      <c r="W32" s="86" t="str">
        <f>VLOOKUP(H32,#REF!,6,0)</f>
        <v>Muerte</v>
      </c>
      <c r="X32" s="18"/>
      <c r="Y32" s="18"/>
      <c r="Z32" s="18"/>
      <c r="AA32" s="17"/>
      <c r="AB32" s="86" t="str">
        <f>VLOOKUP(H32,#REF!,7,0)</f>
        <v>Trabajo seguro en espacios confinados y manejo de medidores de gases, diligenciamiento de permisos de trabajos, uso y manejo adecuado de E.P.P.</v>
      </c>
      <c r="AC32" s="18" t="s">
        <v>1261</v>
      </c>
      <c r="AD32" s="115"/>
    </row>
    <row r="33" spans="1:30" ht="38.25">
      <c r="A33" s="109"/>
      <c r="B33" s="109"/>
      <c r="C33" s="115"/>
      <c r="D33" s="134"/>
      <c r="E33" s="137"/>
      <c r="F33" s="137"/>
      <c r="G33" s="86" t="str">
        <f>VLOOKUP(H33,#REF!,2,0)</f>
        <v>Superficies de trabajo irregulares o deslizantes</v>
      </c>
      <c r="H33" s="26" t="s">
        <v>597</v>
      </c>
      <c r="I33" s="26" t="s">
        <v>1260</v>
      </c>
      <c r="J33" s="86" t="str">
        <f>VLOOKUP(H33,#REF!,3,0)</f>
        <v>Caidas del mismo nivel, fracturas, golpe con objetos, caídas de objetos, obstrucción de rutas de evacuación</v>
      </c>
      <c r="K33" s="18"/>
      <c r="L33" s="86" t="str">
        <f>VLOOKUP(H33,#REF!,4,0)</f>
        <v>N/A</v>
      </c>
      <c r="M33" s="86" t="str">
        <f>VLOOKUP(H33,#REF!,5,0)</f>
        <v>N/A</v>
      </c>
      <c r="N33" s="18">
        <v>2</v>
      </c>
      <c r="O33" s="19">
        <v>2</v>
      </c>
      <c r="P33" s="19">
        <v>10</v>
      </c>
      <c r="Q33" s="27">
        <f t="shared" si="1"/>
        <v>4</v>
      </c>
      <c r="R33" s="27">
        <f t="shared" si="2"/>
        <v>40</v>
      </c>
      <c r="S33" s="33" t="str">
        <f t="shared" si="3"/>
        <v>B-4</v>
      </c>
      <c r="T33" s="34" t="str">
        <f t="shared" si="0"/>
        <v>III</v>
      </c>
      <c r="U33" s="35" t="str">
        <f t="shared" si="4"/>
        <v>Mejorable</v>
      </c>
      <c r="V33" s="112"/>
      <c r="W33" s="86" t="str">
        <f>VLOOKUP(H33,#REF!,6,0)</f>
        <v>Caídas de distinto nivel</v>
      </c>
      <c r="X33" s="18"/>
      <c r="Y33" s="18"/>
      <c r="Z33" s="18"/>
      <c r="AA33" s="17"/>
      <c r="AB33" s="86" t="str">
        <f>VLOOKUP(H33,#REF!,7,0)</f>
        <v>Pautas Básicas en orden y aseo en el lugar de trabajo, actos y condiciones inseguras</v>
      </c>
      <c r="AC33" s="18"/>
      <c r="AD33" s="115"/>
    </row>
    <row r="34" spans="1:30" ht="63.75">
      <c r="A34" s="109"/>
      <c r="B34" s="109"/>
      <c r="C34" s="115"/>
      <c r="D34" s="134"/>
      <c r="E34" s="137"/>
      <c r="F34" s="137"/>
      <c r="G34" s="86" t="str">
        <f>VLOOKUP(H34,#REF!,2,0)</f>
        <v>Atraco, golpiza, atentados y secuestrados</v>
      </c>
      <c r="H34" s="26" t="s">
        <v>57</v>
      </c>
      <c r="I34" s="26" t="s">
        <v>1260</v>
      </c>
      <c r="J34" s="86" t="str">
        <f>VLOOKUP(H34,#REF!,3,0)</f>
        <v>Estrés, golpes, Secuestros</v>
      </c>
      <c r="K34" s="18"/>
      <c r="L34" s="86" t="str">
        <f>VLOOKUP(H34,#REF!,4,0)</f>
        <v>Inspecciones planeadas e inspecciones no planeadas, procedimientos de programas de seguridad y salud en el trabajo</v>
      </c>
      <c r="M34" s="86" t="str">
        <f>VLOOKUP(H34,#REF!,5,0)</f>
        <v xml:space="preserve">Uniformes Corporativos, Caquetas corporativas, Carnetización
</v>
      </c>
      <c r="N34" s="18">
        <v>2</v>
      </c>
      <c r="O34" s="19">
        <v>3</v>
      </c>
      <c r="P34" s="19">
        <v>60</v>
      </c>
      <c r="Q34" s="27">
        <f t="shared" si="1"/>
        <v>6</v>
      </c>
      <c r="R34" s="27">
        <f t="shared" si="2"/>
        <v>360</v>
      </c>
      <c r="S34" s="33" t="str">
        <f t="shared" si="3"/>
        <v>M-6</v>
      </c>
      <c r="T34" s="34" t="str">
        <f t="shared" si="0"/>
        <v>II</v>
      </c>
      <c r="U34" s="35" t="str">
        <f t="shared" si="4"/>
        <v>No Aceptable o Aceptable Con Control Especifico</v>
      </c>
      <c r="V34" s="112"/>
      <c r="W34" s="86" t="str">
        <f>VLOOKUP(H34,#REF!,6,0)</f>
        <v>Secuestros</v>
      </c>
      <c r="X34" s="18"/>
      <c r="Y34" s="18"/>
      <c r="Z34" s="18"/>
      <c r="AA34" s="17"/>
      <c r="AB34" s="86" t="str">
        <f>VLOOKUP(H34,#REF!,7,0)</f>
        <v>N/A</v>
      </c>
      <c r="AC34" s="18" t="s">
        <v>1207</v>
      </c>
      <c r="AD34" s="115"/>
    </row>
    <row r="35" spans="1:30" ht="89.25">
      <c r="A35" s="109"/>
      <c r="B35" s="109"/>
      <c r="C35" s="115"/>
      <c r="D35" s="134"/>
      <c r="E35" s="137"/>
      <c r="F35" s="137"/>
      <c r="G35" s="86" t="str">
        <f>VLOOKUP(H35,#REF!,2,0)</f>
        <v>MANTENIMIENTO DE PUENTE GRUAS, LIMPIEZA DE CANALES, MANTENIMIENTO DE INSTALACIONES LOCATIVAS, MANTENIMIENTO Y REPARACIÓN DE POZOS</v>
      </c>
      <c r="H35" s="26" t="s">
        <v>624</v>
      </c>
      <c r="I35" s="26" t="s">
        <v>1260</v>
      </c>
      <c r="J35" s="86" t="str">
        <f>VLOOKUP(H35,#REF!,3,0)</f>
        <v>LESIONES, FRACTURAS, MUERTE</v>
      </c>
      <c r="K35" s="18"/>
      <c r="L35" s="86" t="str">
        <f>VLOOKUP(H35,#REF!,4,0)</f>
        <v>Inspecciones planeadas e inspecciones no planeadas, procedimientos de programas de seguridad y salud en el trabajo</v>
      </c>
      <c r="M35" s="86" t="str">
        <f>VLOOKUP(H35,#REF!,5,0)</f>
        <v>EPP</v>
      </c>
      <c r="N35" s="18">
        <v>2</v>
      </c>
      <c r="O35" s="19">
        <v>2</v>
      </c>
      <c r="P35" s="19">
        <v>60</v>
      </c>
      <c r="Q35" s="27">
        <f t="shared" si="1"/>
        <v>4</v>
      </c>
      <c r="R35" s="27">
        <f t="shared" si="2"/>
        <v>240</v>
      </c>
      <c r="S35" s="33" t="str">
        <f t="shared" si="3"/>
        <v>B-4</v>
      </c>
      <c r="T35" s="34" t="str">
        <f t="shared" si="0"/>
        <v>II</v>
      </c>
      <c r="U35" s="35" t="str">
        <f t="shared" si="4"/>
        <v>No Aceptable o Aceptable Con Control Especifico</v>
      </c>
      <c r="V35" s="112"/>
      <c r="W35" s="86" t="str">
        <f>VLOOKUP(H35,#REF!,6,0)</f>
        <v>MUERTE</v>
      </c>
      <c r="X35" s="18"/>
      <c r="Y35" s="18"/>
      <c r="Z35" s="18"/>
      <c r="AA35" s="17"/>
      <c r="AB35" s="86" t="str">
        <f>VLOOKUP(H35,#REF!,7,0)</f>
        <v>CERTIFICACIÓN Y/O ENTRENAMIENTO EN TRABAJO SEGURO EN ALTURAS; DILGENCIAMIENTO DE PERMISO DE TRABAJO; USO Y MANEJO ADECUADO DE E.P.P.; ARME Y DESARME DE ANDAMIOS</v>
      </c>
      <c r="AC35" s="18" t="s">
        <v>1237</v>
      </c>
      <c r="AD35" s="115"/>
    </row>
    <row r="36" spans="1:30" ht="51.75" thickBot="1">
      <c r="A36" s="184"/>
      <c r="B36" s="184"/>
      <c r="C36" s="132"/>
      <c r="D36" s="135"/>
      <c r="E36" s="138"/>
      <c r="F36" s="138"/>
      <c r="G36" s="86" t="str">
        <f>VLOOKUP(H36,#REF!,2,0)</f>
        <v>SISMOS, INCENDIOS, INUNDACIONES, TERREMOTOS, VENDAVALES, DERRUMBE</v>
      </c>
      <c r="H36" s="26" t="s">
        <v>62</v>
      </c>
      <c r="I36" s="26" t="s">
        <v>1263</v>
      </c>
      <c r="J36" s="86" t="str">
        <f>VLOOKUP(H36,#REF!,3,0)</f>
        <v>SISMOS, INCENDIOS, INUNDACIONES, TERREMOTOS, VENDAVALES</v>
      </c>
      <c r="K36" s="18"/>
      <c r="L36" s="86" t="str">
        <f>VLOOKUP(H36,#REF!,4,0)</f>
        <v>Inspecciones planeadas e inspecciones no planeadas, procedimientos de programas de seguridad y salud en el trabajo</v>
      </c>
      <c r="M36" s="86" t="str">
        <f>VLOOKUP(H36,#REF!,5,0)</f>
        <v>BRIGADAS DE EMERGENCIAS</v>
      </c>
      <c r="N36" s="18">
        <v>2</v>
      </c>
      <c r="O36" s="19">
        <v>1</v>
      </c>
      <c r="P36" s="19">
        <v>100</v>
      </c>
      <c r="Q36" s="27">
        <f t="shared" si="1"/>
        <v>2</v>
      </c>
      <c r="R36" s="27">
        <f t="shared" si="2"/>
        <v>200</v>
      </c>
      <c r="S36" s="33" t="str">
        <f t="shared" si="3"/>
        <v>B-2</v>
      </c>
      <c r="T36" s="34" t="str">
        <f t="shared" si="0"/>
        <v>II</v>
      </c>
      <c r="U36" s="35" t="str">
        <f t="shared" si="4"/>
        <v>No Aceptable o Aceptable Con Control Especifico</v>
      </c>
      <c r="V36" s="113"/>
      <c r="W36" s="86" t="str">
        <f>VLOOKUP(H36,#REF!,6,0)</f>
        <v>MUERTE</v>
      </c>
      <c r="X36" s="18"/>
      <c r="Y36" s="18"/>
      <c r="Z36" s="18"/>
      <c r="AA36" s="17"/>
      <c r="AB36" s="86" t="str">
        <f>VLOOKUP(H36,#REF!,7,0)</f>
        <v>ENTRENAMIENTO DE LA BRIGADA; DIVULGACIÓN DE PLAN DE EMERGENCIA</v>
      </c>
      <c r="AC36" s="18" t="s">
        <v>1208</v>
      </c>
      <c r="AD36" s="116"/>
    </row>
    <row r="37" spans="1:30" ht="15">
      <c r="A37" s="14"/>
      <c r="B37" s="14"/>
      <c r="C37" s="22" t="e">
        <f>VLOOKUP(E37,FUNCIONES!A$2:C$82,2,0)</f>
        <v>#N/A</v>
      </c>
      <c r="D37" s="23" t="e">
        <f>VLOOKUP(E37,FUNCIONES!A$2:C$82,3,0)</f>
        <v>#N/A</v>
      </c>
      <c r="E37" s="24"/>
      <c r="F37" s="16"/>
      <c r="G37" s="25" t="e">
        <f>VLOOKUP(H37,PELIGROS!A$1:G$445,2,0)</f>
        <v>#N/A</v>
      </c>
      <c r="H37" s="26"/>
      <c r="I37" s="26"/>
      <c r="J37" s="25" t="e">
        <f>VLOOKUP(H37,PELIGROS!A$2:G$445,3,0)</f>
        <v>#N/A</v>
      </c>
      <c r="K37" s="18"/>
      <c r="L37" s="25" t="e">
        <f>VLOOKUP(H37,PELIGROS!A$2:G$445,4,0)</f>
        <v>#N/A</v>
      </c>
      <c r="M37" s="25" t="e">
        <f>VLOOKUP(H37,PELIGROS!A$2:G$445,5,0)</f>
        <v>#N/A</v>
      </c>
      <c r="N37" s="18"/>
      <c r="O37" s="19"/>
      <c r="P37" s="19"/>
      <c r="Q37" s="27">
        <f t="shared" ref="Q37" si="5">N37*O37</f>
        <v>0</v>
      </c>
      <c r="R37" s="27">
        <f t="shared" ref="R37" si="6">P37*Q37</f>
        <v>0</v>
      </c>
      <c r="S37" s="33">
        <f t="shared" ref="S37" si="7">IF(Q37=40,"MA-40",IF(Q37=30,"MA-30",IF(Q37=20,"A-20",IF(Q37=10,"A-10",IF(Q37=24,"MA-24",IF(Q37=18,"A-18",IF(Q37=12,"A-12",IF(Q37=6,"M-6",IF(Q37=8,"M-8",IF(Q37=6,"M-6",IF(Q37=4,"B-4",IF(Q37=2,"B-2",))))))))))))</f>
        <v>0</v>
      </c>
      <c r="T37" s="34" t="str">
        <f t="shared" ref="T37" si="8">IF(R37&lt;=20,"IV",IF(R37&lt;=120,"III",IF(R37&lt;=500,"II",IF(R37&lt;=4000,"I"))))</f>
        <v>IV</v>
      </c>
      <c r="U37" s="35" t="str">
        <f t="shared" ref="U37" si="9">IF(T37=0,"",IF(T37="IV","Aceptable",IF(T37="III","Mejorable",IF(T37="II","No Aceptable o Aceptable Con Control Especifico",IF(T37="I","No Aceptable","")))))</f>
        <v>Aceptable</v>
      </c>
      <c r="V37" s="18"/>
      <c r="W37" s="25" t="e">
        <f>VLOOKUP(H37,PELIGROS!A$2:G$445,6,0)</f>
        <v>#N/A</v>
      </c>
      <c r="X37" s="20"/>
      <c r="Y37" s="20"/>
      <c r="Z37" s="20"/>
      <c r="AA37" s="15"/>
      <c r="AB37" s="22" t="e">
        <f>VLOOKUP(H37,PELIGROS!A$2:G$445,7,0)</f>
        <v>#N/A</v>
      </c>
      <c r="AC37" s="20"/>
      <c r="AD37" s="17"/>
    </row>
    <row r="39" spans="1:30" ht="13.5" thickBot="1"/>
    <row r="40" spans="1:30" ht="15.75" customHeight="1" thickBot="1">
      <c r="A40" s="165" t="s">
        <v>1194</v>
      </c>
      <c r="B40" s="165"/>
      <c r="C40" s="165"/>
      <c r="D40" s="165"/>
      <c r="E40" s="165"/>
      <c r="F40" s="165"/>
      <c r="G40" s="165"/>
    </row>
    <row r="41" spans="1:30" ht="15.75" customHeight="1" thickBot="1">
      <c r="A41" s="157" t="s">
        <v>1195</v>
      </c>
      <c r="B41" s="157"/>
      <c r="C41" s="157"/>
      <c r="D41" s="166" t="s">
        <v>1196</v>
      </c>
      <c r="E41" s="166"/>
      <c r="F41" s="166"/>
      <c r="G41" s="166"/>
    </row>
    <row r="42" spans="1:30" ht="15.75" customHeight="1">
      <c r="A42" s="181" t="s">
        <v>1325</v>
      </c>
      <c r="B42" s="182"/>
      <c r="C42" s="183"/>
      <c r="D42" s="147" t="s">
        <v>1267</v>
      </c>
      <c r="E42" s="147"/>
      <c r="F42" s="147"/>
      <c r="G42" s="147"/>
    </row>
    <row r="43" spans="1:30" ht="15.75" customHeight="1">
      <c r="A43" s="148" t="s">
        <v>1226</v>
      </c>
      <c r="B43" s="149"/>
      <c r="C43" s="150"/>
      <c r="D43" s="164" t="s">
        <v>1268</v>
      </c>
      <c r="E43" s="164"/>
      <c r="F43" s="164"/>
      <c r="G43" s="164"/>
    </row>
    <row r="44" spans="1:30" ht="15" customHeight="1">
      <c r="A44" s="148" t="s">
        <v>1226</v>
      </c>
      <c r="B44" s="149"/>
      <c r="C44" s="150"/>
      <c r="D44" s="164" t="s">
        <v>1228</v>
      </c>
      <c r="E44" s="164"/>
      <c r="F44" s="164"/>
      <c r="G44" s="164"/>
    </row>
    <row r="45" spans="1:30" ht="15" customHeight="1">
      <c r="A45" s="148" t="s">
        <v>1226</v>
      </c>
      <c r="B45" s="149"/>
      <c r="C45" s="150"/>
      <c r="D45" s="147" t="s">
        <v>1227</v>
      </c>
      <c r="E45" s="147"/>
      <c r="F45" s="147"/>
      <c r="G45" s="147"/>
    </row>
    <row r="46" spans="1:30" s="3" customFormat="1" ht="15" customHeight="1">
      <c r="A46" s="154" t="s">
        <v>1325</v>
      </c>
      <c r="B46" s="155"/>
      <c r="C46" s="156"/>
      <c r="D46" s="147" t="s">
        <v>1269</v>
      </c>
      <c r="E46" s="147"/>
      <c r="F46" s="147"/>
      <c r="G46" s="147"/>
      <c r="J46" s="1"/>
      <c r="K46" s="2"/>
      <c r="L46" s="2"/>
      <c r="M46" s="2"/>
      <c r="N46" s="1"/>
      <c r="O46" s="1"/>
      <c r="P46" s="1"/>
      <c r="Q46" s="1"/>
      <c r="R46" s="1"/>
      <c r="S46" s="1"/>
      <c r="T46" s="1"/>
      <c r="U46" s="1"/>
      <c r="V46" s="1"/>
      <c r="W46" s="1"/>
      <c r="X46" s="1"/>
      <c r="Y46" s="1"/>
      <c r="Z46" s="1"/>
      <c r="AA46" s="1"/>
      <c r="AB46" s="4"/>
      <c r="AC46" s="1"/>
      <c r="AD46" s="1"/>
    </row>
    <row r="47" spans="1:30" s="3" customFormat="1" ht="15" customHeight="1">
      <c r="A47" s="148" t="s">
        <v>1226</v>
      </c>
      <c r="B47" s="149"/>
      <c r="C47" s="150"/>
      <c r="D47" s="164" t="s">
        <v>1270</v>
      </c>
      <c r="E47" s="164"/>
      <c r="F47" s="164"/>
      <c r="G47" s="164"/>
      <c r="J47" s="1"/>
      <c r="K47" s="2"/>
      <c r="L47" s="2"/>
      <c r="M47" s="2"/>
      <c r="N47" s="1"/>
      <c r="O47" s="1"/>
      <c r="P47" s="1"/>
      <c r="Q47" s="1"/>
      <c r="R47" s="1"/>
      <c r="S47" s="1"/>
      <c r="T47" s="1"/>
      <c r="U47" s="1"/>
      <c r="V47" s="1"/>
      <c r="W47" s="1"/>
      <c r="X47" s="1"/>
      <c r="Y47" s="1"/>
      <c r="Z47" s="1"/>
      <c r="AA47" s="1"/>
      <c r="AB47" s="4"/>
      <c r="AC47" s="1"/>
      <c r="AD47" s="1"/>
    </row>
    <row r="48" spans="1:30" s="3" customFormat="1" ht="15" customHeight="1">
      <c r="A48" s="148" t="s">
        <v>1226</v>
      </c>
      <c r="B48" s="149"/>
      <c r="C48" s="150"/>
      <c r="D48" s="164" t="s">
        <v>1271</v>
      </c>
      <c r="E48" s="164"/>
      <c r="F48" s="164"/>
      <c r="G48" s="164"/>
      <c r="J48" s="1"/>
      <c r="K48" s="2"/>
      <c r="L48" s="2"/>
      <c r="M48" s="2"/>
      <c r="N48" s="1"/>
      <c r="O48" s="1"/>
      <c r="P48" s="1"/>
      <c r="Q48" s="1"/>
      <c r="R48" s="1"/>
      <c r="S48" s="1"/>
      <c r="T48" s="1"/>
      <c r="U48" s="1"/>
      <c r="V48" s="1"/>
      <c r="W48" s="1"/>
      <c r="X48" s="1"/>
      <c r="Y48" s="1"/>
      <c r="Z48" s="1"/>
      <c r="AA48" s="1"/>
      <c r="AB48" s="4"/>
      <c r="AC48" s="1"/>
      <c r="AD48" s="1"/>
    </row>
    <row r="49" spans="1:30" s="3" customFormat="1" ht="15" customHeight="1">
      <c r="A49" s="154" t="s">
        <v>1226</v>
      </c>
      <c r="B49" s="155"/>
      <c r="C49" s="156"/>
      <c r="D49" s="147" t="s">
        <v>1272</v>
      </c>
      <c r="E49" s="147"/>
      <c r="F49" s="147"/>
      <c r="G49" s="147"/>
      <c r="J49" s="1"/>
      <c r="K49" s="2"/>
      <c r="L49" s="2"/>
      <c r="M49" s="2"/>
      <c r="N49" s="1"/>
      <c r="O49" s="1"/>
      <c r="P49" s="1"/>
      <c r="Q49" s="1"/>
      <c r="R49" s="1"/>
      <c r="S49" s="1"/>
      <c r="T49" s="1"/>
      <c r="U49" s="1"/>
      <c r="V49" s="1"/>
      <c r="W49" s="1"/>
      <c r="X49" s="1"/>
      <c r="Y49" s="1"/>
      <c r="Z49" s="1"/>
      <c r="AA49" s="1"/>
      <c r="AB49" s="4"/>
      <c r="AC49" s="1"/>
      <c r="AD49" s="1"/>
    </row>
    <row r="50" spans="1:30" s="3" customFormat="1" ht="15.75" customHeight="1" thickBot="1">
      <c r="A50" s="151" t="s">
        <v>1302</v>
      </c>
      <c r="B50" s="152"/>
      <c r="C50" s="153"/>
      <c r="D50" s="146" t="s">
        <v>1303</v>
      </c>
      <c r="E50" s="146"/>
      <c r="F50" s="146"/>
      <c r="G50" s="146"/>
      <c r="J50" s="1"/>
      <c r="K50" s="2"/>
      <c r="L50" s="2"/>
      <c r="M50" s="2"/>
      <c r="N50" s="1"/>
      <c r="O50" s="1"/>
      <c r="P50" s="1"/>
      <c r="Q50" s="1"/>
      <c r="R50" s="1"/>
      <c r="S50" s="1"/>
      <c r="T50" s="1"/>
      <c r="U50" s="1"/>
      <c r="V50" s="1"/>
      <c r="W50" s="1"/>
      <c r="X50" s="1"/>
      <c r="Y50" s="1"/>
      <c r="Z50" s="1"/>
      <c r="AA50" s="1"/>
      <c r="AB50" s="4"/>
      <c r="AC50" s="1"/>
      <c r="AD50" s="1"/>
    </row>
  </sheetData>
  <mergeCells count="51">
    <mergeCell ref="J8:J10"/>
    <mergeCell ref="E5:G5"/>
    <mergeCell ref="A8:A10"/>
    <mergeCell ref="B8:B10"/>
    <mergeCell ref="C8:F9"/>
    <mergeCell ref="A40:G40"/>
    <mergeCell ref="V11:V23"/>
    <mergeCell ref="AC11:AC13"/>
    <mergeCell ref="AD11:AD23"/>
    <mergeCell ref="V24:V36"/>
    <mergeCell ref="AC24:AC26"/>
    <mergeCell ref="AD24:AD36"/>
    <mergeCell ref="K8:M9"/>
    <mergeCell ref="N8:T9"/>
    <mergeCell ref="U8:U9"/>
    <mergeCell ref="V8:W9"/>
    <mergeCell ref="X8:AD9"/>
    <mergeCell ref="A41:C41"/>
    <mergeCell ref="D41:G41"/>
    <mergeCell ref="A42:C42"/>
    <mergeCell ref="D42:G42"/>
    <mergeCell ref="A43:C43"/>
    <mergeCell ref="D43:G43"/>
    <mergeCell ref="A44:C44"/>
    <mergeCell ref="D44:G44"/>
    <mergeCell ref="A45:C45"/>
    <mergeCell ref="D45:G45"/>
    <mergeCell ref="A46:C46"/>
    <mergeCell ref="D46:G46"/>
    <mergeCell ref="A50:C50"/>
    <mergeCell ref="D50:G50"/>
    <mergeCell ref="C11:C23"/>
    <mergeCell ref="D11:D23"/>
    <mergeCell ref="E11:E23"/>
    <mergeCell ref="F11:F23"/>
    <mergeCell ref="C24:C36"/>
    <mergeCell ref="D24:D36"/>
    <mergeCell ref="E24:E36"/>
    <mergeCell ref="F24:F36"/>
    <mergeCell ref="A47:C47"/>
    <mergeCell ref="D47:G47"/>
    <mergeCell ref="A48:C48"/>
    <mergeCell ref="D48:G48"/>
    <mergeCell ref="A49:C49"/>
    <mergeCell ref="D49:G49"/>
    <mergeCell ref="C3:G3"/>
    <mergeCell ref="C4:G4"/>
    <mergeCell ref="A11:A36"/>
    <mergeCell ref="B11:B36"/>
    <mergeCell ref="H10:I10"/>
    <mergeCell ref="G8:I9"/>
  </mergeCells>
  <conditionalFormatting sqref="P37">
    <cfRule type="cellIs" priority="23" stopIfTrue="1" operator="equal">
      <formula>"10, 25, 50, 100"</formula>
    </cfRule>
  </conditionalFormatting>
  <conditionalFormatting sqref="U1:U10 U38:U1048576">
    <cfRule type="containsText" dxfId="235" priority="20" operator="containsText" text="No Aceptable o Aceptable con Control Especifico">
      <formula>NOT(ISERROR(SEARCH("No Aceptable o Aceptable con Control Especifico",U1)))</formula>
    </cfRule>
    <cfRule type="containsText" dxfId="234" priority="21" operator="containsText" text="No Aceptable">
      <formula>NOT(ISERROR(SEARCH("No Aceptable",U1)))</formula>
    </cfRule>
    <cfRule type="containsText" dxfId="233" priority="22" operator="containsText" text="No Aceptable o Aceptable con Control Especifico">
      <formula>NOT(ISERROR(SEARCH("No Aceptable o Aceptable con Control Especifico",U1)))</formula>
    </cfRule>
  </conditionalFormatting>
  <conditionalFormatting sqref="T1:T10 T38:T1048576">
    <cfRule type="cellIs" dxfId="232" priority="19" operator="equal">
      <formula>"II"</formula>
    </cfRule>
  </conditionalFormatting>
  <conditionalFormatting sqref="T37">
    <cfRule type="cellIs" dxfId="231" priority="15" stopIfTrue="1" operator="equal">
      <formula>"IV"</formula>
    </cfRule>
    <cfRule type="cellIs" dxfId="230" priority="16" stopIfTrue="1" operator="equal">
      <formula>"III"</formula>
    </cfRule>
    <cfRule type="cellIs" dxfId="229" priority="17" stopIfTrue="1" operator="equal">
      <formula>"II"</formula>
    </cfRule>
    <cfRule type="cellIs" dxfId="228" priority="18" stopIfTrue="1" operator="equal">
      <formula>"I"</formula>
    </cfRule>
  </conditionalFormatting>
  <conditionalFormatting sqref="U37">
    <cfRule type="cellIs" dxfId="227" priority="13" stopIfTrue="1" operator="equal">
      <formula>"No Aceptable"</formula>
    </cfRule>
    <cfRule type="cellIs" dxfId="226" priority="14" stopIfTrue="1" operator="equal">
      <formula>"Aceptable"</formula>
    </cfRule>
  </conditionalFormatting>
  <conditionalFormatting sqref="U37">
    <cfRule type="cellIs" dxfId="225" priority="12" stopIfTrue="1" operator="equal">
      <formula>"No Aceptable o Aceptable Con Control Especifico"</formula>
    </cfRule>
  </conditionalFormatting>
  <conditionalFormatting sqref="U37">
    <cfRule type="containsText" dxfId="224" priority="11" stopIfTrue="1" operator="containsText" text="Mejorable">
      <formula>NOT(ISERROR(SEARCH("Mejorable",U37)))</formula>
    </cfRule>
  </conditionalFormatting>
  <conditionalFormatting sqref="P11:P23">
    <cfRule type="cellIs" priority="10" stopIfTrue="1" operator="equal">
      <formula>"10, 25, 50, 100"</formula>
    </cfRule>
  </conditionalFormatting>
  <conditionalFormatting sqref="T11:T36">
    <cfRule type="cellIs" dxfId="223" priority="6" stopIfTrue="1" operator="equal">
      <formula>"IV"</formula>
    </cfRule>
    <cfRule type="cellIs" dxfId="222" priority="7" stopIfTrue="1" operator="equal">
      <formula>"III"</formula>
    </cfRule>
    <cfRule type="cellIs" dxfId="221" priority="8" stopIfTrue="1" operator="equal">
      <formula>"II"</formula>
    </cfRule>
    <cfRule type="cellIs" dxfId="220" priority="9" stopIfTrue="1" operator="equal">
      <formula>"I"</formula>
    </cfRule>
  </conditionalFormatting>
  <conditionalFormatting sqref="U11:U36">
    <cfRule type="cellIs" dxfId="219" priority="4" stopIfTrue="1" operator="equal">
      <formula>"No Aceptable"</formula>
    </cfRule>
    <cfRule type="cellIs" dxfId="218" priority="5" stopIfTrue="1" operator="equal">
      <formula>"Aceptable"</formula>
    </cfRule>
  </conditionalFormatting>
  <conditionalFormatting sqref="U11:U36">
    <cfRule type="cellIs" dxfId="217" priority="3" stopIfTrue="1" operator="equal">
      <formula>"No Aceptable o Aceptable Con Control Especifico"</formula>
    </cfRule>
  </conditionalFormatting>
  <conditionalFormatting sqref="U11:U36">
    <cfRule type="containsText" dxfId="216" priority="2" stopIfTrue="1" operator="containsText" text="Mejorable">
      <formula>NOT(ISERROR(SEARCH("Mejorable",U11)))</formula>
    </cfRule>
  </conditionalFormatting>
  <conditionalFormatting sqref="P24:P36">
    <cfRule type="cellIs" priority="1" stopIfTrue="1" operator="equal">
      <formula>"10, 25, 50, 100"</formula>
    </cfRule>
  </conditionalFormatting>
  <dataValidations count="3">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37">
      <formula1>10</formula1>
      <formula2>100</formula2>
    </dataValidation>
    <dataValidation type="whole" allowBlank="1" showInputMessage="1" showErrorMessage="1" prompt="1 Esporadica (EE)_x000a_2 Ocasional (EO)_x000a_3 Frecuente (EF)_x000a_4 continua (EC)" sqref="O11:O37">
      <formula1>1</formula1>
      <formula2>4</formula2>
    </dataValidation>
    <dataValidation type="list" allowBlank="1" showInputMessage="1" showErrorMessage="1" sqref="E24 E11 H11:H36">
      <formula1>#REF!</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FUNCIONES!$A$2:$A$82</xm:f>
          </x14:formula1>
          <xm:sqref>E37</xm:sqref>
        </x14:dataValidation>
        <x14:dataValidation type="list" allowBlank="1" showInputMessage="1" showErrorMessage="1">
          <x14:formula1>
            <xm:f>PELIGROS!$A$2:$A$445</xm:f>
          </x14:formula1>
          <xm:sqref>H37:I37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0"/>
  <sheetViews>
    <sheetView showGridLines="0" zoomScale="80" zoomScaleNormal="80" workbookViewId="0"/>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5" t="s">
        <v>1278</v>
      </c>
      <c r="D2" s="46"/>
      <c r="E2" s="46"/>
      <c r="F2" s="46"/>
      <c r="G2" s="47"/>
      <c r="K2" s="9"/>
      <c r="L2" s="9"/>
      <c r="M2" s="9"/>
      <c r="V2" s="9"/>
      <c r="AB2" s="10"/>
      <c r="AC2" s="6"/>
      <c r="AD2" s="6"/>
    </row>
    <row r="3" spans="1:30" s="8" customFormat="1" ht="15" customHeight="1">
      <c r="A3" s="5"/>
      <c r="B3" s="6"/>
      <c r="C3" s="125" t="s">
        <v>1305</v>
      </c>
      <c r="D3" s="126"/>
      <c r="E3" s="126"/>
      <c r="F3" s="126"/>
      <c r="G3" s="127"/>
      <c r="K3" s="9"/>
      <c r="L3" s="9"/>
      <c r="M3" s="9"/>
      <c r="V3" s="9"/>
      <c r="AB3" s="10"/>
      <c r="AC3" s="6"/>
      <c r="AD3" s="6"/>
    </row>
    <row r="4" spans="1:30" s="8" customFormat="1" ht="15" customHeight="1" thickBot="1">
      <c r="A4" s="5"/>
      <c r="B4" s="6"/>
      <c r="C4" s="128" t="s">
        <v>1314</v>
      </c>
      <c r="D4" s="129"/>
      <c r="E4" s="129"/>
      <c r="F4" s="129"/>
      <c r="G4" s="130"/>
      <c r="K4" s="9"/>
      <c r="L4" s="9"/>
      <c r="M4" s="9"/>
      <c r="V4" s="9"/>
      <c r="AB4" s="10"/>
      <c r="AC4" s="6"/>
      <c r="AD4" s="6"/>
    </row>
    <row r="5" spans="1:30" s="8" customFormat="1" ht="11.25" customHeight="1">
      <c r="A5" s="5"/>
      <c r="B5" s="6"/>
      <c r="C5" s="11" t="s">
        <v>1197</v>
      </c>
      <c r="E5" s="172"/>
      <c r="F5" s="172"/>
      <c r="G5" s="172"/>
      <c r="H5" s="7"/>
      <c r="I5" s="7"/>
      <c r="K5" s="9"/>
      <c r="L5" s="9"/>
      <c r="M5" s="9"/>
      <c r="V5" s="9"/>
      <c r="AB5" s="10"/>
      <c r="AC5" s="6"/>
      <c r="AD5" s="6"/>
    </row>
    <row r="6" spans="1:30" s="8" customFormat="1" ht="11.25" customHeight="1">
      <c r="A6" s="5"/>
      <c r="B6" s="6"/>
      <c r="C6" s="11"/>
      <c r="E6" s="54"/>
      <c r="F6" s="54"/>
      <c r="G6" s="54"/>
      <c r="H6" s="7"/>
      <c r="I6" s="7"/>
      <c r="K6" s="9"/>
      <c r="L6" s="9"/>
      <c r="M6" s="9"/>
      <c r="V6" s="9"/>
      <c r="AB6" s="10"/>
      <c r="AC6" s="6"/>
      <c r="AD6" s="6"/>
    </row>
    <row r="7" spans="1:30" s="8" customFormat="1" ht="11.25" customHeight="1" thickBot="1">
      <c r="A7" s="5"/>
      <c r="B7" s="6"/>
      <c r="C7" s="11"/>
      <c r="E7" s="54"/>
      <c r="F7" s="54"/>
      <c r="G7" s="54"/>
      <c r="H7" s="7"/>
      <c r="I7" s="7"/>
      <c r="K7" s="9"/>
      <c r="L7" s="9"/>
      <c r="M7" s="9"/>
      <c r="V7" s="9"/>
      <c r="AB7" s="10"/>
      <c r="AC7" s="6"/>
      <c r="AD7" s="6"/>
    </row>
    <row r="8" spans="1:30" ht="17.25" customHeight="1" thickBot="1">
      <c r="A8" s="158" t="s">
        <v>11</v>
      </c>
      <c r="B8" s="161" t="s">
        <v>12</v>
      </c>
      <c r="C8" s="173" t="s">
        <v>0</v>
      </c>
      <c r="D8" s="173"/>
      <c r="E8" s="173"/>
      <c r="F8" s="173"/>
      <c r="G8" s="140" t="s">
        <v>1</v>
      </c>
      <c r="H8" s="141"/>
      <c r="I8" s="142"/>
      <c r="J8" s="174" t="s">
        <v>2</v>
      </c>
      <c r="K8" s="171" t="s">
        <v>3</v>
      </c>
      <c r="L8" s="171"/>
      <c r="M8" s="171"/>
      <c r="N8" s="171" t="s">
        <v>4</v>
      </c>
      <c r="O8" s="171"/>
      <c r="P8" s="171"/>
      <c r="Q8" s="171"/>
      <c r="R8" s="171"/>
      <c r="S8" s="171"/>
      <c r="T8" s="171"/>
      <c r="U8" s="171" t="s">
        <v>5</v>
      </c>
      <c r="V8" s="171" t="s">
        <v>6</v>
      </c>
      <c r="W8" s="175"/>
      <c r="X8" s="170" t="s">
        <v>7</v>
      </c>
      <c r="Y8" s="170"/>
      <c r="Z8" s="170"/>
      <c r="AA8" s="170"/>
      <c r="AB8" s="170"/>
      <c r="AC8" s="170"/>
      <c r="AD8" s="170"/>
    </row>
    <row r="9" spans="1:30" ht="15.75" customHeight="1" thickBot="1">
      <c r="A9" s="159"/>
      <c r="B9" s="162"/>
      <c r="C9" s="173"/>
      <c r="D9" s="173"/>
      <c r="E9" s="173"/>
      <c r="F9" s="173"/>
      <c r="G9" s="143"/>
      <c r="H9" s="144"/>
      <c r="I9" s="145"/>
      <c r="J9" s="174"/>
      <c r="K9" s="171"/>
      <c r="L9" s="171"/>
      <c r="M9" s="171"/>
      <c r="N9" s="171"/>
      <c r="O9" s="171"/>
      <c r="P9" s="171"/>
      <c r="Q9" s="171"/>
      <c r="R9" s="171"/>
      <c r="S9" s="171"/>
      <c r="T9" s="171"/>
      <c r="U9" s="175"/>
      <c r="V9" s="175"/>
      <c r="W9" s="175"/>
      <c r="X9" s="170"/>
      <c r="Y9" s="170"/>
      <c r="Z9" s="170"/>
      <c r="AA9" s="170"/>
      <c r="AB9" s="170"/>
      <c r="AC9" s="170"/>
      <c r="AD9" s="170"/>
    </row>
    <row r="10" spans="1:30" ht="39" thickBot="1">
      <c r="A10" s="160"/>
      <c r="B10" s="163"/>
      <c r="C10" s="55" t="s">
        <v>13</v>
      </c>
      <c r="D10" s="55" t="s">
        <v>14</v>
      </c>
      <c r="E10" s="55" t="s">
        <v>1077</v>
      </c>
      <c r="F10" s="55" t="s">
        <v>15</v>
      </c>
      <c r="G10" s="55" t="s">
        <v>16</v>
      </c>
      <c r="H10" s="176" t="s">
        <v>17</v>
      </c>
      <c r="I10" s="177"/>
      <c r="J10" s="174"/>
      <c r="K10" s="55" t="s">
        <v>18</v>
      </c>
      <c r="L10" s="55" t="s">
        <v>19</v>
      </c>
      <c r="M10" s="55" t="s">
        <v>20</v>
      </c>
      <c r="N10" s="55" t="s">
        <v>21</v>
      </c>
      <c r="O10" s="55" t="s">
        <v>22</v>
      </c>
      <c r="P10" s="55" t="s">
        <v>37</v>
      </c>
      <c r="Q10" s="55" t="s">
        <v>36</v>
      </c>
      <c r="R10" s="55" t="s">
        <v>23</v>
      </c>
      <c r="S10" s="55" t="s">
        <v>38</v>
      </c>
      <c r="T10" s="55" t="s">
        <v>24</v>
      </c>
      <c r="U10" s="55" t="s">
        <v>25</v>
      </c>
      <c r="V10" s="55" t="s">
        <v>39</v>
      </c>
      <c r="W10" s="55" t="s">
        <v>26</v>
      </c>
      <c r="X10" s="55" t="s">
        <v>8</v>
      </c>
      <c r="Y10" s="55" t="s">
        <v>9</v>
      </c>
      <c r="Z10" s="55" t="s">
        <v>10</v>
      </c>
      <c r="AA10" s="55" t="s">
        <v>31</v>
      </c>
      <c r="AB10" s="55" t="s">
        <v>27</v>
      </c>
      <c r="AC10" s="55" t="s">
        <v>28</v>
      </c>
      <c r="AD10" s="55" t="s">
        <v>29</v>
      </c>
    </row>
    <row r="11" spans="1:30" ht="51.75" customHeight="1" thickBot="1">
      <c r="A11" s="108" t="s">
        <v>1315</v>
      </c>
      <c r="B11" s="108" t="s">
        <v>1327</v>
      </c>
      <c r="C11" s="124" t="str">
        <f>VLOOKUP(E11,[2]Hoja2!A$2:C$82,2,0)</f>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
      <c r="D11" s="167" t="str">
        <f>VLOOKUP(E11,[2]Hoja2!A$2:C$82,3,0)</f>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
      <c r="E11" s="169" t="s">
        <v>1035</v>
      </c>
      <c r="F11" s="169" t="s">
        <v>1222</v>
      </c>
      <c r="G11" s="88" t="str">
        <f>VLOOKUP(H11,PELIGROS!A$1:G$445,2,0)</f>
        <v>Bacteria</v>
      </c>
      <c r="H11" s="57" t="s">
        <v>108</v>
      </c>
      <c r="I11" s="57" t="s">
        <v>1252</v>
      </c>
      <c r="J11" s="88" t="str">
        <f>VLOOKUP(H11,PELIGROS!A$2:G$445,3,0)</f>
        <v>Infecciones producidas por Bacterianas</v>
      </c>
      <c r="K11" s="87"/>
      <c r="L11" s="88" t="str">
        <f>VLOOKUP(H11,PELIGROS!A$2:G$445,4,0)</f>
        <v>Inspecciones planeadas e inspecciones no planeadas, procedimientos de programas de seguridad y salud en el trabajo</v>
      </c>
      <c r="M11" s="88" t="str">
        <f>VLOOKUP(H11,PELIGROS!A$2:G$445,5,0)</f>
        <v>Programa de vacunación, bota pantalon, overol, guantes, tapabocas, mascarillas con filtos</v>
      </c>
      <c r="N11" s="87">
        <v>2</v>
      </c>
      <c r="O11" s="59">
        <v>3</v>
      </c>
      <c r="P11" s="59">
        <v>10</v>
      </c>
      <c r="Q11" s="59">
        <f>N11*O11</f>
        <v>6</v>
      </c>
      <c r="R11" s="59">
        <f>P11*Q11</f>
        <v>60</v>
      </c>
      <c r="S11" s="60" t="str">
        <f>IF(Q11=40,"MA-40",IF(Q11=30,"MA-30",IF(Q11=20,"A-20",IF(Q11=10,"A-10",IF(Q11=24,"MA-24",IF(Q11=18,"A-18",IF(Q11=12,"A-12",IF(Q11=6,"M-6",IF(Q11=8,"M-8",IF(Q11=6,"M-6",IF(Q11=4,"B-4",IF(Q11=2,"B-2",))))))))))))</f>
        <v>M-6</v>
      </c>
      <c r="T11" s="61" t="str">
        <f t="shared" ref="T11:T51" si="0">IF(R11&lt;=20,"IV",IF(R11&lt;=120,"III",IF(R11&lt;=500,"II",IF(R11&lt;=4000,"I"))))</f>
        <v>III</v>
      </c>
      <c r="U11" s="62" t="str">
        <f>IF(T11=0,"",IF(T11="IV","Aceptable",IF(T11="III","Mejorable",IF(T11="II","No Aceptable o Aceptable Con Control Especifico",IF(T11="I","No Aceptable","")))))</f>
        <v>Mejorable</v>
      </c>
      <c r="V11" s="123">
        <v>2</v>
      </c>
      <c r="W11" s="88" t="str">
        <f>VLOOKUP(H11,PELIGROS!A$2:G$445,6,0)</f>
        <v xml:space="preserve">Enfermedades Infectocontagiosas
</v>
      </c>
      <c r="X11" s="87"/>
      <c r="Y11" s="87"/>
      <c r="Z11" s="87"/>
      <c r="AA11" s="88"/>
      <c r="AB11" s="88" t="str">
        <f>VLOOKUP(H11,PELIGROS!A$2:G$445,7,0)</f>
        <v xml:space="preserve">Riesgo Biológico, Autocuidado y/o Uso y manejo adecuado de E.P.P.
</v>
      </c>
      <c r="AC11" s="167" t="s">
        <v>1233</v>
      </c>
      <c r="AD11" s="167" t="s">
        <v>1201</v>
      </c>
    </row>
    <row r="12" spans="1:30" ht="51" customHeight="1">
      <c r="A12" s="109"/>
      <c r="B12" s="109"/>
      <c r="C12" s="121"/>
      <c r="D12" s="168"/>
      <c r="E12" s="139"/>
      <c r="F12" s="139"/>
      <c r="G12" s="88" t="str">
        <f>VLOOKUP(H12,PELIGROS!A$1:G$445,2,0)</f>
        <v>Virus</v>
      </c>
      <c r="H12" s="57" t="s">
        <v>120</v>
      </c>
      <c r="I12" s="57" t="s">
        <v>1252</v>
      </c>
      <c r="J12" s="88" t="str">
        <f>VLOOKUP(H12,PELIGROS!A$2:G$445,3,0)</f>
        <v>Infecciones Virales</v>
      </c>
      <c r="K12" s="87"/>
      <c r="L12" s="88" t="str">
        <f>VLOOKUP(H12,PELIGROS!A$2:G$445,4,0)</f>
        <v>Inspecciones planeadas e inspecciones no planeadas, procedimientos de programas de seguridad y salud en el trabajo</v>
      </c>
      <c r="M12" s="88" t="str">
        <f>VLOOKUP(H12,PELIGROS!A$2:G$445,5,0)</f>
        <v>Programa de vacunación, bota pantalon, overol, guantes, tapabocas, mascarillas con filtos</v>
      </c>
      <c r="N12" s="87">
        <v>2</v>
      </c>
      <c r="O12" s="59">
        <v>3</v>
      </c>
      <c r="P12" s="59">
        <v>10</v>
      </c>
      <c r="Q12" s="59">
        <f>N12*O12</f>
        <v>6</v>
      </c>
      <c r="R12" s="59">
        <f>P12*Q12</f>
        <v>60</v>
      </c>
      <c r="S12" s="60" t="str">
        <f>IF(Q12=40,"MA-40",IF(Q12=30,"MA-30",IF(Q12=20,"A-20",IF(Q12=10,"A-10",IF(Q12=24,"MA-24",IF(Q12=18,"A-18",IF(Q12=12,"A-12",IF(Q12=6,"M-6",IF(Q12=8,"M-8",IF(Q12=6,"M-6",IF(Q12=4,"B-4",IF(Q12=2,"B-2",))))))))))))</f>
        <v>M-6</v>
      </c>
      <c r="T12" s="61" t="str">
        <f t="shared" si="0"/>
        <v>III</v>
      </c>
      <c r="U12" s="62" t="str">
        <f>IF(T12=0,"",IF(T12="IV","Aceptable",IF(T12="III","Mejorable",IF(T12="II","No Aceptable o Aceptable Con Control Especifico",IF(T12="I","No Aceptable","")))))</f>
        <v>Mejorable</v>
      </c>
      <c r="V12" s="118"/>
      <c r="W12" s="88" t="str">
        <f>VLOOKUP(H12,PELIGROS!A$2:G$445,6,0)</f>
        <v xml:space="preserve">Enfermedades Infectocontagiosas
</v>
      </c>
      <c r="X12" s="87"/>
      <c r="Y12" s="87"/>
      <c r="Z12" s="87"/>
      <c r="AA12" s="88"/>
      <c r="AB12" s="88" t="str">
        <f>VLOOKUP(H12,PELIGROS!A$2:G$445,7,0)</f>
        <v xml:space="preserve">Riesgo Biológico, Autocuidado y/o Uso y manejo adecuado de E.P.P.
</v>
      </c>
      <c r="AC12" s="199"/>
      <c r="AD12" s="168"/>
    </row>
    <row r="13" spans="1:30" ht="51" customHeight="1">
      <c r="A13" s="109"/>
      <c r="B13" s="109"/>
      <c r="C13" s="121"/>
      <c r="D13" s="168"/>
      <c r="E13" s="139"/>
      <c r="F13" s="139"/>
      <c r="G13" s="88" t="str">
        <f>VLOOKUP(H13,PELIGROS!A$1:G$445,2,0)</f>
        <v>INFRAROJA, ULTRAVIOLETA, VISIBLE, RADIOFRECUENCIA, MICROONDAS, LASER</v>
      </c>
      <c r="H13" s="57" t="s">
        <v>67</v>
      </c>
      <c r="I13" s="57" t="s">
        <v>1254</v>
      </c>
      <c r="J13" s="88" t="str">
        <f>VLOOKUP(H13,PELIGROS!A$2:G$445,3,0)</f>
        <v>CÁNCER, LESIONES DÉRMICAS Y OCULARES</v>
      </c>
      <c r="K13" s="91"/>
      <c r="L13" s="88" t="str">
        <f>VLOOKUP(H13,PELIGROS!A$2:G$445,4,0)</f>
        <v>Inspecciones planeadas e inspecciones no planeadas, procedimientos de programas de seguridad y salud en el trabajo</v>
      </c>
      <c r="M13" s="88" t="str">
        <f>VLOOKUP(H13,PELIGROS!A$2:G$445,5,0)</f>
        <v>PROGRAMA BLOQUEADOR SOLAR</v>
      </c>
      <c r="N13" s="91">
        <v>2</v>
      </c>
      <c r="O13" s="92">
        <v>2</v>
      </c>
      <c r="P13" s="92">
        <v>10</v>
      </c>
      <c r="Q13" s="59">
        <f t="shared" ref="Q13:Q51" si="1">N13*O13</f>
        <v>4</v>
      </c>
      <c r="R13" s="59">
        <f t="shared" ref="R13:R51" si="2">P13*Q13</f>
        <v>40</v>
      </c>
      <c r="S13" s="93" t="str">
        <f t="shared" ref="S13:S51" si="3">IF(Q13=40,"MA-40",IF(Q13=30,"MA-30",IF(Q13=20,"A-20",IF(Q13=10,"A-10",IF(Q13=24,"MA-24",IF(Q13=18,"A-18",IF(Q13=12,"A-12",IF(Q13=6,"M-6",IF(Q13=8,"M-8",IF(Q13=6,"M-6",IF(Q13=4,"B-4",IF(Q13=2,"B-2",))))))))))))</f>
        <v>B-4</v>
      </c>
      <c r="T13" s="94" t="str">
        <f t="shared" si="0"/>
        <v>III</v>
      </c>
      <c r="U13" s="95" t="str">
        <f t="shared" ref="U13:U51" si="4">IF(T13=0,"",IF(T13="IV","Aceptable",IF(T13="III","Mejorable",IF(T13="II","No Aceptable o Aceptable Con Control Especifico",IF(T13="I","No Aceptable","")))))</f>
        <v>Mejorable</v>
      </c>
      <c r="V13" s="118"/>
      <c r="W13" s="88" t="str">
        <f>VLOOKUP(H13,PELIGROS!A$2:G$445,6,0)</f>
        <v>CÁNCER</v>
      </c>
      <c r="X13" s="91"/>
      <c r="Y13" s="91"/>
      <c r="Z13" s="91"/>
      <c r="AA13" s="106"/>
      <c r="AB13" s="88" t="str">
        <f>VLOOKUP(H13,PELIGROS!A$2:G$445,7,0)</f>
        <v>N/A</v>
      </c>
      <c r="AC13" s="91" t="s">
        <v>1202</v>
      </c>
      <c r="AD13" s="168"/>
    </row>
    <row r="14" spans="1:30" ht="51" customHeight="1">
      <c r="A14" s="109"/>
      <c r="B14" s="109"/>
      <c r="C14" s="121"/>
      <c r="D14" s="168"/>
      <c r="E14" s="139"/>
      <c r="F14" s="139"/>
      <c r="G14" s="88" t="str">
        <f>VLOOKUP(H14,PELIGROS!A$1:G$445,2,0)</f>
        <v>MATERIAL PARTICULADO</v>
      </c>
      <c r="H14" s="57" t="s">
        <v>269</v>
      </c>
      <c r="I14" s="57" t="s">
        <v>1255</v>
      </c>
      <c r="J14" s="88" t="str">
        <f>VLOOKUP(H14,PELIGROS!A$2:G$445,3,0)</f>
        <v>NEUMOCONIOSIS, BRONQUITIS, ASMA, SILICOSIS</v>
      </c>
      <c r="K14" s="91"/>
      <c r="L14" s="88" t="str">
        <f>VLOOKUP(H14,PELIGROS!A$2:G$445,4,0)</f>
        <v>Inspecciones planeadas e inspecciones no planeadas, procedimientos de programas de seguridad y salud en el trabajo</v>
      </c>
      <c r="M14" s="88" t="str">
        <f>VLOOKUP(H14,PELIGROS!A$2:G$445,5,0)</f>
        <v>EPP MASCARILLAS Y FILTROS</v>
      </c>
      <c r="N14" s="91">
        <v>2</v>
      </c>
      <c r="O14" s="92">
        <v>2</v>
      </c>
      <c r="P14" s="92">
        <v>25</v>
      </c>
      <c r="Q14" s="59">
        <f t="shared" si="1"/>
        <v>4</v>
      </c>
      <c r="R14" s="59">
        <f t="shared" si="2"/>
        <v>100</v>
      </c>
      <c r="S14" s="93" t="str">
        <f t="shared" si="3"/>
        <v>B-4</v>
      </c>
      <c r="T14" s="94" t="str">
        <f t="shared" si="0"/>
        <v>III</v>
      </c>
      <c r="U14" s="95" t="str">
        <f t="shared" si="4"/>
        <v>Mejorable</v>
      </c>
      <c r="V14" s="118"/>
      <c r="W14" s="88" t="str">
        <f>VLOOKUP(H14,PELIGROS!A$2:G$445,6,0)</f>
        <v>NEUMOCONIOSIS</v>
      </c>
      <c r="X14" s="91"/>
      <c r="Y14" s="91"/>
      <c r="Z14" s="91"/>
      <c r="AA14" s="106"/>
      <c r="AB14" s="88" t="str">
        <f>VLOOKUP(H14,PELIGROS!A$2:G$445,7,0)</f>
        <v>USO Y MANEJO DE LOS EPP</v>
      </c>
      <c r="AC14" s="91" t="s">
        <v>1238</v>
      </c>
      <c r="AD14" s="168"/>
    </row>
    <row r="15" spans="1:30" ht="63.75">
      <c r="A15" s="109"/>
      <c r="B15" s="109"/>
      <c r="C15" s="121"/>
      <c r="D15" s="168"/>
      <c r="E15" s="139"/>
      <c r="F15" s="139"/>
      <c r="G15" s="88" t="str">
        <f>VLOOKUP(H15,PELIGROS!A$1:G$445,2,0)</f>
        <v>NATURALEZA DE LA TAREA</v>
      </c>
      <c r="H15" s="57" t="s">
        <v>76</v>
      </c>
      <c r="I15" s="57" t="s">
        <v>1256</v>
      </c>
      <c r="J15" s="88" t="str">
        <f>VLOOKUP(H15,PELIGROS!A$2:G$445,3,0)</f>
        <v>ESTRÉS,  TRANSTORNOS DEL SUEÑO</v>
      </c>
      <c r="K15" s="91"/>
      <c r="L15" s="88" t="str">
        <f>VLOOKUP(H15,PELIGROS!A$2:G$445,4,0)</f>
        <v>N/A</v>
      </c>
      <c r="M15" s="88" t="str">
        <f>VLOOKUP(H15,PELIGROS!A$2:G$445,5,0)</f>
        <v>PVE PSICOSOCIAL</v>
      </c>
      <c r="N15" s="91">
        <v>2</v>
      </c>
      <c r="O15" s="92">
        <v>3</v>
      </c>
      <c r="P15" s="92">
        <v>10</v>
      </c>
      <c r="Q15" s="59">
        <f t="shared" si="1"/>
        <v>6</v>
      </c>
      <c r="R15" s="59">
        <f t="shared" si="2"/>
        <v>60</v>
      </c>
      <c r="S15" s="93" t="str">
        <f t="shared" si="3"/>
        <v>M-6</v>
      </c>
      <c r="T15" s="94" t="str">
        <f t="shared" si="0"/>
        <v>III</v>
      </c>
      <c r="U15" s="95" t="str">
        <f t="shared" si="4"/>
        <v>Mejorable</v>
      </c>
      <c r="V15" s="118"/>
      <c r="W15" s="88" t="str">
        <f>VLOOKUP(H15,PELIGROS!A$2:G$445,6,0)</f>
        <v>ESTRÉS</v>
      </c>
      <c r="X15" s="91"/>
      <c r="Y15" s="91"/>
      <c r="Z15" s="91"/>
      <c r="AA15" s="106"/>
      <c r="AB15" s="88" t="str">
        <f>VLOOKUP(H15,PELIGROS!A$2:G$445,7,0)</f>
        <v>N/A</v>
      </c>
      <c r="AC15" s="91" t="s">
        <v>1203</v>
      </c>
      <c r="AD15" s="168"/>
    </row>
    <row r="16" spans="1:30" ht="51">
      <c r="A16" s="109"/>
      <c r="B16" s="109"/>
      <c r="C16" s="121"/>
      <c r="D16" s="168"/>
      <c r="E16" s="139"/>
      <c r="F16" s="139"/>
      <c r="G16" s="88" t="str">
        <f>VLOOKUP(H16,PELIGROS!A$1:G$445,2,0)</f>
        <v>Forzadas, Prolongadas</v>
      </c>
      <c r="H16" s="57" t="s">
        <v>40</v>
      </c>
      <c r="I16" s="57" t="s">
        <v>1257</v>
      </c>
      <c r="J16" s="88" t="str">
        <f>VLOOKUP(H16,PELIGROS!A$2:G$445,3,0)</f>
        <v xml:space="preserve">Lesiones osteomusculares, lesiones osteoarticulares
</v>
      </c>
      <c r="K16" s="91"/>
      <c r="L16" s="88" t="str">
        <f>VLOOKUP(H16,PELIGROS!A$2:G$445,4,0)</f>
        <v>Inspecciones planeadas e inspecciones no planeadas, procedimientos de programas de seguridad y salud en el trabajo</v>
      </c>
      <c r="M16" s="88" t="str">
        <f>VLOOKUP(H16,PELIGROS!A$2:G$445,5,0)</f>
        <v>PVE Biomecánico, programa pausas activas, exámenes periódicos, recomendaciones, control de posturas</v>
      </c>
      <c r="N16" s="91">
        <v>2</v>
      </c>
      <c r="O16" s="92">
        <v>3</v>
      </c>
      <c r="P16" s="92">
        <v>25</v>
      </c>
      <c r="Q16" s="59">
        <f t="shared" si="1"/>
        <v>6</v>
      </c>
      <c r="R16" s="59">
        <f t="shared" si="2"/>
        <v>150</v>
      </c>
      <c r="S16" s="93" t="str">
        <f t="shared" si="3"/>
        <v>M-6</v>
      </c>
      <c r="T16" s="94" t="str">
        <f t="shared" si="0"/>
        <v>II</v>
      </c>
      <c r="U16" s="95" t="str">
        <f t="shared" si="4"/>
        <v>No Aceptable o Aceptable Con Control Especifico</v>
      </c>
      <c r="V16" s="118"/>
      <c r="W16" s="88" t="str">
        <f>VLOOKUP(H16,PELIGROS!A$2:G$445,6,0)</f>
        <v>Enfermedades Osteomusculares</v>
      </c>
      <c r="X16" s="91"/>
      <c r="Y16" s="91"/>
      <c r="Z16" s="91"/>
      <c r="AA16" s="106"/>
      <c r="AB16" s="88" t="str">
        <f>VLOOKUP(H16,PELIGROS!A$2:G$445,7,0)</f>
        <v>Prevención en lesiones osteomusculares, líderes de pausas activas</v>
      </c>
      <c r="AC16" s="91" t="s">
        <v>1204</v>
      </c>
      <c r="AD16" s="168"/>
    </row>
    <row r="17" spans="1:30" ht="51">
      <c r="A17" s="109"/>
      <c r="B17" s="109"/>
      <c r="C17" s="121"/>
      <c r="D17" s="168"/>
      <c r="E17" s="139"/>
      <c r="F17" s="139"/>
      <c r="G17" s="88" t="str">
        <f>VLOOKUP(H17,PELIGROS!A$1:G$445,2,0)</f>
        <v>Movimientos repetitivos, Miembros Superiores</v>
      </c>
      <c r="H17" s="57" t="s">
        <v>47</v>
      </c>
      <c r="I17" s="57" t="s">
        <v>1257</v>
      </c>
      <c r="J17" s="88" t="str">
        <f>VLOOKUP(H17,PELIGROS!A$2:G$445,3,0)</f>
        <v>Lesiones Musculoesqueléticas</v>
      </c>
      <c r="K17" s="91"/>
      <c r="L17" s="88" t="str">
        <f>VLOOKUP(H17,PELIGROS!A$2:G$445,4,0)</f>
        <v>N/A</v>
      </c>
      <c r="M17" s="88" t="str">
        <f>VLOOKUP(H17,PELIGROS!A$2:G$445,5,0)</f>
        <v>PVE BIomécanico, programa pausas activas, examenes periódicos, recomendaicones, control de posturas</v>
      </c>
      <c r="N17" s="91">
        <v>2</v>
      </c>
      <c r="O17" s="92">
        <v>2</v>
      </c>
      <c r="P17" s="92">
        <v>10</v>
      </c>
      <c r="Q17" s="59">
        <f t="shared" si="1"/>
        <v>4</v>
      </c>
      <c r="R17" s="59">
        <f t="shared" si="2"/>
        <v>40</v>
      </c>
      <c r="S17" s="93" t="str">
        <f t="shared" si="3"/>
        <v>B-4</v>
      </c>
      <c r="T17" s="94" t="str">
        <f t="shared" si="0"/>
        <v>III</v>
      </c>
      <c r="U17" s="95" t="str">
        <f t="shared" si="4"/>
        <v>Mejorable</v>
      </c>
      <c r="V17" s="118"/>
      <c r="W17" s="88" t="str">
        <f>VLOOKUP(H17,PELIGROS!A$2:G$445,6,0)</f>
        <v>Enfermedades musculoesqueleticas</v>
      </c>
      <c r="X17" s="91"/>
      <c r="Y17" s="91"/>
      <c r="Z17" s="91"/>
      <c r="AA17" s="106"/>
      <c r="AB17" s="88" t="str">
        <f>VLOOKUP(H17,PELIGROS!A$2:G$445,7,0)</f>
        <v>Prevención en lesiones osteomusculares, líderes de pausas activas</v>
      </c>
      <c r="AC17" s="91" t="s">
        <v>1204</v>
      </c>
      <c r="AD17" s="168"/>
    </row>
    <row r="18" spans="1:30" ht="51" customHeight="1">
      <c r="A18" s="109"/>
      <c r="B18" s="109"/>
      <c r="C18" s="121"/>
      <c r="D18" s="168"/>
      <c r="E18" s="139"/>
      <c r="F18" s="139"/>
      <c r="G18" s="88" t="str">
        <f>VLOOKUP(H18,PELIGROS!A$1:G$445,2,0)</f>
        <v>Carga de un peso mayor al recomendado</v>
      </c>
      <c r="H18" s="57" t="s">
        <v>486</v>
      </c>
      <c r="I18" s="57" t="s">
        <v>1257</v>
      </c>
      <c r="J18" s="88" t="str">
        <f>VLOOKUP(H18,PELIGROS!A$2:G$445,3,0)</f>
        <v>Lesiones osteomusculares, lesiones osteoarticulares</v>
      </c>
      <c r="K18" s="91"/>
      <c r="L18" s="88" t="str">
        <f>VLOOKUP(H18,PELIGROS!A$2:G$445,4,0)</f>
        <v>Inspecciones planeadas e inspecciones no planeadas, procedimientos de programas de seguridad y salud en el trabajo</v>
      </c>
      <c r="M18" s="88" t="str">
        <f>VLOOKUP(H18,PELIGROS!A$2:G$445,5,0)</f>
        <v>PVE Biomecánico, programa pausas activas, exámenes periódicos, recomendaciones, control de posturas</v>
      </c>
      <c r="N18" s="91">
        <v>2</v>
      </c>
      <c r="O18" s="92">
        <v>2</v>
      </c>
      <c r="P18" s="92">
        <v>25</v>
      </c>
      <c r="Q18" s="59">
        <f t="shared" si="1"/>
        <v>4</v>
      </c>
      <c r="R18" s="59">
        <f t="shared" si="2"/>
        <v>100</v>
      </c>
      <c r="S18" s="93" t="str">
        <f t="shared" si="3"/>
        <v>B-4</v>
      </c>
      <c r="T18" s="94" t="str">
        <f t="shared" si="0"/>
        <v>III</v>
      </c>
      <c r="U18" s="95" t="str">
        <f t="shared" si="4"/>
        <v>Mejorable</v>
      </c>
      <c r="V18" s="118"/>
      <c r="W18" s="88" t="str">
        <f>VLOOKUP(H18,PELIGROS!A$2:G$445,6,0)</f>
        <v>Enfermedades del sistema osteomuscular</v>
      </c>
      <c r="X18" s="91"/>
      <c r="Y18" s="91"/>
      <c r="Z18" s="91"/>
      <c r="AA18" s="106"/>
      <c r="AB18" s="88" t="str">
        <f>VLOOKUP(H18,PELIGROS!A$2:G$445,7,0)</f>
        <v>Prevención en lesiones osteomusculares, Líderes en pausas activas</v>
      </c>
      <c r="AC18" s="91" t="s">
        <v>1239</v>
      </c>
      <c r="AD18" s="168"/>
    </row>
    <row r="19" spans="1:30" ht="51" customHeight="1">
      <c r="A19" s="109"/>
      <c r="B19" s="109"/>
      <c r="C19" s="121"/>
      <c r="D19" s="168"/>
      <c r="E19" s="139"/>
      <c r="F19" s="139"/>
      <c r="G19" s="88" t="str">
        <f>VLOOKUP(H19,PELIGROS!A$1:G$445,2,0)</f>
        <v>Atropellamiento, Envestir</v>
      </c>
      <c r="H19" s="57" t="s">
        <v>1188</v>
      </c>
      <c r="I19" s="57" t="s">
        <v>1260</v>
      </c>
      <c r="J19" s="88" t="str">
        <f>VLOOKUP(H19,PELIGROS!A$2:G$445,3,0)</f>
        <v>Lesiones, pérdidas materiales, muerte</v>
      </c>
      <c r="K19" s="91"/>
      <c r="L19" s="88" t="str">
        <f>VLOOKUP(H19,PELIGROS!A$2:G$445,4,0)</f>
        <v>Inspecciones planeadas e inspecciones no planeadas, procedimientos de programas de seguridad y salud en el trabajo</v>
      </c>
      <c r="M19" s="88" t="str">
        <f>VLOOKUP(H19,PELIGROS!A$2:G$445,5,0)</f>
        <v>Programa de seguridad vial, señalización</v>
      </c>
      <c r="N19" s="91">
        <v>2</v>
      </c>
      <c r="O19" s="92">
        <v>3</v>
      </c>
      <c r="P19" s="92">
        <v>60</v>
      </c>
      <c r="Q19" s="59">
        <f t="shared" si="1"/>
        <v>6</v>
      </c>
      <c r="R19" s="59">
        <f t="shared" si="2"/>
        <v>360</v>
      </c>
      <c r="S19" s="93" t="str">
        <f t="shared" si="3"/>
        <v>M-6</v>
      </c>
      <c r="T19" s="94" t="str">
        <f t="shared" si="0"/>
        <v>II</v>
      </c>
      <c r="U19" s="95" t="str">
        <f t="shared" si="4"/>
        <v>No Aceptable o Aceptable Con Control Especifico</v>
      </c>
      <c r="V19" s="118"/>
      <c r="W19" s="88" t="str">
        <f>VLOOKUP(H19,PELIGROS!A$2:G$445,6,0)</f>
        <v>Muerte</v>
      </c>
      <c r="X19" s="91"/>
      <c r="Y19" s="91"/>
      <c r="Z19" s="91"/>
      <c r="AA19" s="106"/>
      <c r="AB19" s="88" t="str">
        <f>VLOOKUP(H19,PELIGROS!A$2:G$445,7,0)</f>
        <v>Seguridad vial y manejo defensivo, aseguramiento de áreas de trabajo</v>
      </c>
      <c r="AC19" s="91" t="s">
        <v>1205</v>
      </c>
      <c r="AD19" s="168"/>
    </row>
    <row r="20" spans="1:30" ht="40.5">
      <c r="A20" s="109"/>
      <c r="B20" s="109"/>
      <c r="C20" s="121"/>
      <c r="D20" s="168"/>
      <c r="E20" s="139"/>
      <c r="F20" s="139"/>
      <c r="G20" s="88" t="str">
        <f>VLOOKUP(H20,PELIGROS!A$1:G$445,2,0)</f>
        <v>Superficies de trabajo irregulares o deslizantes</v>
      </c>
      <c r="H20" s="57" t="s">
        <v>597</v>
      </c>
      <c r="I20" s="57" t="s">
        <v>1260</v>
      </c>
      <c r="J20" s="88" t="str">
        <f>VLOOKUP(H20,PELIGROS!A$2:G$445,3,0)</f>
        <v>Caidas del mismo nivel, fracturas, golpe con objetos, caídas de objetos, obstrucción de rutas de evacuación</v>
      </c>
      <c r="K20" s="91"/>
      <c r="L20" s="88" t="str">
        <f>VLOOKUP(H20,PELIGROS!A$2:G$445,4,0)</f>
        <v>N/A</v>
      </c>
      <c r="M20" s="88" t="str">
        <f>VLOOKUP(H20,PELIGROS!A$2:G$445,5,0)</f>
        <v>N/A</v>
      </c>
      <c r="N20" s="91">
        <v>2</v>
      </c>
      <c r="O20" s="92">
        <v>3</v>
      </c>
      <c r="P20" s="92">
        <v>25</v>
      </c>
      <c r="Q20" s="59">
        <f t="shared" si="1"/>
        <v>6</v>
      </c>
      <c r="R20" s="59">
        <f t="shared" si="2"/>
        <v>150</v>
      </c>
      <c r="S20" s="93" t="str">
        <f t="shared" si="3"/>
        <v>M-6</v>
      </c>
      <c r="T20" s="94" t="str">
        <f t="shared" si="0"/>
        <v>II</v>
      </c>
      <c r="U20" s="95" t="str">
        <f t="shared" si="4"/>
        <v>No Aceptable o Aceptable Con Control Especifico</v>
      </c>
      <c r="V20" s="118"/>
      <c r="W20" s="88" t="str">
        <f>VLOOKUP(H20,PELIGROS!A$2:G$445,6,0)</f>
        <v>Caídas de distinto nivel</v>
      </c>
      <c r="X20" s="91"/>
      <c r="Y20" s="91"/>
      <c r="Z20" s="91"/>
      <c r="AA20" s="106"/>
      <c r="AB20" s="88" t="str">
        <f>VLOOKUP(H20,PELIGROS!A$2:G$445,7,0)</f>
        <v>Pautas Básicas en orden y aseo en el lugar de trabajo, actos y condiciones inseguras</v>
      </c>
      <c r="AC20" s="91" t="s">
        <v>1206</v>
      </c>
      <c r="AD20" s="168"/>
    </row>
    <row r="21" spans="1:30" ht="89.25">
      <c r="A21" s="109"/>
      <c r="B21" s="109"/>
      <c r="C21" s="121"/>
      <c r="D21" s="168"/>
      <c r="E21" s="139"/>
      <c r="F21" s="139"/>
      <c r="G21" s="88" t="str">
        <f>VLOOKUP(H21,PELIGROS!A$1:G$445,2,0)</f>
        <v>MANTENIMIENTO DE PUENTE GRUAS, LIMPIEZA DE CANALES, MANTENIMIENTO DE INSTALACIONES LOCATIVAS, MANTENIMIENTO Y REPARACIÓN DE POZOS</v>
      </c>
      <c r="H21" s="57" t="s">
        <v>624</v>
      </c>
      <c r="I21" s="57" t="s">
        <v>1260</v>
      </c>
      <c r="J21" s="88" t="str">
        <f>VLOOKUP(H21,PELIGROS!A$2:G$445,3,0)</f>
        <v>LESIONES, FRACTURAS, MUERTE</v>
      </c>
      <c r="K21" s="91"/>
      <c r="L21" s="88" t="str">
        <f>VLOOKUP(H21,PELIGROS!A$2:G$445,4,0)</f>
        <v>Inspecciones planeadas e inspecciones no planeadas, procedimientos de programas de seguridad y salud en el trabajo</v>
      </c>
      <c r="M21" s="88" t="str">
        <f>VLOOKUP(H21,PELIGROS!A$2:G$445,5,0)</f>
        <v>EPP</v>
      </c>
      <c r="N21" s="91">
        <v>2</v>
      </c>
      <c r="O21" s="92">
        <v>3</v>
      </c>
      <c r="P21" s="92">
        <v>60</v>
      </c>
      <c r="Q21" s="59">
        <f t="shared" ref="Q21" si="5">N21*O21</f>
        <v>6</v>
      </c>
      <c r="R21" s="59">
        <f t="shared" ref="R21" si="6">P21*Q21</f>
        <v>360</v>
      </c>
      <c r="S21" s="93" t="str">
        <f t="shared" ref="S21" si="7">IF(Q21=40,"MA-40",IF(Q21=30,"MA-30",IF(Q21=20,"A-20",IF(Q21=10,"A-10",IF(Q21=24,"MA-24",IF(Q21=18,"A-18",IF(Q21=12,"A-12",IF(Q21=6,"M-6",IF(Q21=8,"M-8",IF(Q21=6,"M-6",IF(Q21=4,"B-4",IF(Q21=2,"B-2",))))))))))))</f>
        <v>M-6</v>
      </c>
      <c r="T21" s="94" t="str">
        <f t="shared" ref="T21" si="8">IF(R21&lt;=20,"IV",IF(R21&lt;=120,"III",IF(R21&lt;=500,"II",IF(R21&lt;=4000,"I"))))</f>
        <v>II</v>
      </c>
      <c r="U21" s="95" t="str">
        <f t="shared" ref="U21" si="9">IF(T21=0,"",IF(T21="IV","Aceptable",IF(T21="III","Mejorable",IF(T21="II","No Aceptable o Aceptable Con Control Especifico",IF(T21="I","No Aceptable","")))))</f>
        <v>No Aceptable o Aceptable Con Control Especifico</v>
      </c>
      <c r="V21" s="118"/>
      <c r="W21" s="88" t="str">
        <f>VLOOKUP(H21,PELIGROS!A$2:G$445,6,0)</f>
        <v>MUERTE</v>
      </c>
      <c r="X21" s="91"/>
      <c r="Y21" s="91"/>
      <c r="Z21" s="91"/>
      <c r="AA21" s="106"/>
      <c r="AB21" s="88" t="str">
        <f>VLOOKUP(H21,PELIGROS!A$2:G$445,7,0)</f>
        <v>CERTIFICACIÓN Y/O ENTRENAMIENTO EN TRABAJO SEGURO EN ALTURAS; DILGENCIAMIENTO DE PERMISO DE TRABAJO; USO Y MANEJO ADECUADO DE E.P.P.; ARME Y DESARME DE ANDAMIOS</v>
      </c>
      <c r="AC21" s="91"/>
      <c r="AD21" s="168"/>
    </row>
    <row r="22" spans="1:30" ht="63.75">
      <c r="A22" s="109"/>
      <c r="B22" s="109"/>
      <c r="C22" s="121"/>
      <c r="D22" s="168"/>
      <c r="E22" s="139"/>
      <c r="F22" s="139"/>
      <c r="G22" s="88" t="str">
        <f>VLOOKUP(H22,PELIGROS!A$1:G$445,2,0)</f>
        <v>Atraco, golpiza, atentados y secuestrados</v>
      </c>
      <c r="H22" s="57" t="s">
        <v>57</v>
      </c>
      <c r="I22" s="57" t="s">
        <v>1260</v>
      </c>
      <c r="J22" s="88" t="str">
        <f>VLOOKUP(H22,PELIGROS!A$2:G$445,3,0)</f>
        <v>Estrés, golpes, Secuestros</v>
      </c>
      <c r="K22" s="91"/>
      <c r="L22" s="88" t="str">
        <f>VLOOKUP(H22,PELIGROS!A$2:G$445,4,0)</f>
        <v>Inspecciones planeadas e inspecciones no planeadas, procedimientos de programas de seguridad y salud en el trabajo</v>
      </c>
      <c r="M22" s="88" t="str">
        <f>VLOOKUP(H22,PELIGROS!A$2:G$445,5,0)</f>
        <v xml:space="preserve">Uniformes Corporativos, Caquetas corporativas, Carnetización
</v>
      </c>
      <c r="N22" s="91">
        <v>2</v>
      </c>
      <c r="O22" s="92">
        <v>3</v>
      </c>
      <c r="P22" s="92">
        <v>60</v>
      </c>
      <c r="Q22" s="59">
        <f t="shared" si="1"/>
        <v>6</v>
      </c>
      <c r="R22" s="59">
        <f t="shared" si="2"/>
        <v>360</v>
      </c>
      <c r="S22" s="93" t="str">
        <f t="shared" si="3"/>
        <v>M-6</v>
      </c>
      <c r="T22" s="94" t="str">
        <f t="shared" si="0"/>
        <v>II</v>
      </c>
      <c r="U22" s="95" t="str">
        <f t="shared" si="4"/>
        <v>No Aceptable o Aceptable Con Control Especifico</v>
      </c>
      <c r="V22" s="118"/>
      <c r="W22" s="88" t="str">
        <f>VLOOKUP(H22,PELIGROS!A$2:G$445,6,0)</f>
        <v>Secuestros</v>
      </c>
      <c r="X22" s="91"/>
      <c r="Y22" s="91"/>
      <c r="Z22" s="91"/>
      <c r="AA22" s="106"/>
      <c r="AB22" s="88" t="str">
        <f>VLOOKUP(H22,PELIGROS!A$2:G$445,7,0)</f>
        <v>N/A</v>
      </c>
      <c r="AC22" s="91" t="s">
        <v>1207</v>
      </c>
      <c r="AD22" s="168"/>
    </row>
    <row r="23" spans="1:30" ht="51.75" thickBot="1">
      <c r="A23" s="109"/>
      <c r="B23" s="109"/>
      <c r="C23" s="185"/>
      <c r="D23" s="179"/>
      <c r="E23" s="180"/>
      <c r="F23" s="180"/>
      <c r="G23" s="88" t="str">
        <f>VLOOKUP(H23,PELIGROS!A$1:G$445,2,0)</f>
        <v>SISMOS, INCENDIOS, INUNDACIONES, TERREMOTOS, VENDAVALES, DERRUMBE</v>
      </c>
      <c r="H23" s="57" t="s">
        <v>62</v>
      </c>
      <c r="I23" s="57" t="s">
        <v>1263</v>
      </c>
      <c r="J23" s="88" t="str">
        <f>VLOOKUP(H23,PELIGROS!A$2:G$445,3,0)</f>
        <v>SISMOS, INCENDIOS, INUNDACIONES, TERREMOTOS, VENDAVALES</v>
      </c>
      <c r="K23" s="91"/>
      <c r="L23" s="88" t="str">
        <f>VLOOKUP(H23,PELIGROS!A$2:G$445,4,0)</f>
        <v>Inspecciones planeadas e inspecciones no planeadas, procedimientos de programas de seguridad y salud en el trabajo</v>
      </c>
      <c r="M23" s="88" t="str">
        <f>VLOOKUP(H23,PELIGROS!A$2:G$445,5,0)</f>
        <v>BRIGADAS DE EMERGENCIAS</v>
      </c>
      <c r="N23" s="91">
        <v>2</v>
      </c>
      <c r="O23" s="92">
        <v>1</v>
      </c>
      <c r="P23" s="92">
        <v>100</v>
      </c>
      <c r="Q23" s="59">
        <f t="shared" si="1"/>
        <v>2</v>
      </c>
      <c r="R23" s="59">
        <f t="shared" si="2"/>
        <v>200</v>
      </c>
      <c r="S23" s="93" t="str">
        <f t="shared" si="3"/>
        <v>B-2</v>
      </c>
      <c r="T23" s="94" t="str">
        <f t="shared" si="0"/>
        <v>II</v>
      </c>
      <c r="U23" s="95" t="str">
        <f t="shared" si="4"/>
        <v>No Aceptable o Aceptable Con Control Especifico</v>
      </c>
      <c r="V23" s="119"/>
      <c r="W23" s="88" t="str">
        <f>VLOOKUP(H23,PELIGROS!A$2:G$445,6,0)</f>
        <v>MUERTE</v>
      </c>
      <c r="X23" s="91"/>
      <c r="Y23" s="91"/>
      <c r="Z23" s="91"/>
      <c r="AA23" s="106"/>
      <c r="AB23" s="88" t="str">
        <f>VLOOKUP(H23,PELIGROS!A$2:G$445,7,0)</f>
        <v>ENTRENAMIENTO DE LA BRIGADA; DIVULGACIÓN DE PLAN DE EMERGENCIA</v>
      </c>
      <c r="AC23" s="91" t="s">
        <v>1208</v>
      </c>
      <c r="AD23" s="199"/>
    </row>
    <row r="24" spans="1:30" ht="51" customHeight="1">
      <c r="A24" s="109"/>
      <c r="B24" s="109"/>
      <c r="C24" s="131" t="s">
        <v>1231</v>
      </c>
      <c r="D24" s="133" t="s">
        <v>1232</v>
      </c>
      <c r="E24" s="136" t="s">
        <v>1063</v>
      </c>
      <c r="F24" s="136" t="s">
        <v>1222</v>
      </c>
      <c r="G24" s="86" t="str">
        <f>VLOOKUP(H24,PELIGROS!A$1:G$445,2,0)</f>
        <v>Bacteria</v>
      </c>
      <c r="H24" s="26" t="s">
        <v>108</v>
      </c>
      <c r="I24" s="26" t="s">
        <v>1252</v>
      </c>
      <c r="J24" s="86" t="str">
        <f>VLOOKUP(H24,PELIGROS!A$2:G$445,3,0)</f>
        <v>Infecciones producidas por Bacterianas</v>
      </c>
      <c r="K24" s="96"/>
      <c r="L24" s="86" t="str">
        <f>VLOOKUP(H24,PELIGROS!A$2:G$445,4,0)</f>
        <v>Inspecciones planeadas e inspecciones no planeadas, procedimientos de programas de seguridad y salud en el trabajo</v>
      </c>
      <c r="M24" s="86" t="str">
        <f>VLOOKUP(H24,PELIGROS!A$2:G$445,5,0)</f>
        <v>Programa de vacunación, bota pantalon, overol, guantes, tapabocas, mascarillas con filtos</v>
      </c>
      <c r="N24" s="96">
        <v>2</v>
      </c>
      <c r="O24" s="97">
        <v>3</v>
      </c>
      <c r="P24" s="97">
        <v>10</v>
      </c>
      <c r="Q24" s="27">
        <f t="shared" si="1"/>
        <v>6</v>
      </c>
      <c r="R24" s="27">
        <f t="shared" si="2"/>
        <v>60</v>
      </c>
      <c r="S24" s="98" t="str">
        <f t="shared" si="3"/>
        <v>M-6</v>
      </c>
      <c r="T24" s="99" t="str">
        <f t="shared" si="0"/>
        <v>III</v>
      </c>
      <c r="U24" s="100" t="str">
        <f t="shared" si="4"/>
        <v>Mejorable</v>
      </c>
      <c r="V24" s="196">
        <v>2</v>
      </c>
      <c r="W24" s="86" t="str">
        <f>VLOOKUP(H24,PELIGROS!A$2:G$445,6,0)</f>
        <v xml:space="preserve">Enfermedades Infectocontagiosas
</v>
      </c>
      <c r="X24" s="96"/>
      <c r="Y24" s="96"/>
      <c r="Z24" s="96"/>
      <c r="AA24" s="107"/>
      <c r="AB24" s="86" t="str">
        <f>VLOOKUP(H24,PELIGROS!A$2:G$445,7,0)</f>
        <v xml:space="preserve">Riesgo Biológico, Autocuidado y/o Uso y manejo adecuado de E.P.P.
</v>
      </c>
      <c r="AC24" s="196" t="s">
        <v>1233</v>
      </c>
      <c r="AD24" s="197" t="s">
        <v>1201</v>
      </c>
    </row>
    <row r="25" spans="1:30" ht="51" customHeight="1">
      <c r="A25" s="109"/>
      <c r="B25" s="109"/>
      <c r="C25" s="115"/>
      <c r="D25" s="134"/>
      <c r="E25" s="137"/>
      <c r="F25" s="137"/>
      <c r="G25" s="86" t="str">
        <f>VLOOKUP(H25,PELIGROS!A$1:G$445,2,0)</f>
        <v>Virus</v>
      </c>
      <c r="H25" s="26" t="s">
        <v>120</v>
      </c>
      <c r="I25" s="26" t="s">
        <v>1252</v>
      </c>
      <c r="J25" s="86" t="str">
        <f>VLOOKUP(H25,PELIGROS!A$2:G$445,3,0)</f>
        <v>Infecciones Virales</v>
      </c>
      <c r="K25" s="96"/>
      <c r="L25" s="86" t="str">
        <f>VLOOKUP(H25,PELIGROS!A$2:G$445,4,0)</f>
        <v>Inspecciones planeadas e inspecciones no planeadas, procedimientos de programas de seguridad y salud en el trabajo</v>
      </c>
      <c r="M25" s="86" t="str">
        <f>VLOOKUP(H25,PELIGROS!A$2:G$445,5,0)</f>
        <v>Programa de vacunación, bota pantalon, overol, guantes, tapabocas, mascarillas con filtos</v>
      </c>
      <c r="N25" s="96">
        <v>2</v>
      </c>
      <c r="O25" s="97">
        <v>3</v>
      </c>
      <c r="P25" s="97">
        <v>10</v>
      </c>
      <c r="Q25" s="27">
        <f t="shared" si="1"/>
        <v>6</v>
      </c>
      <c r="R25" s="27">
        <f t="shared" si="2"/>
        <v>60</v>
      </c>
      <c r="S25" s="98" t="str">
        <f t="shared" si="3"/>
        <v>M-6</v>
      </c>
      <c r="T25" s="99" t="str">
        <f t="shared" si="0"/>
        <v>III</v>
      </c>
      <c r="U25" s="100" t="str">
        <f t="shared" si="4"/>
        <v>Mejorable</v>
      </c>
      <c r="V25" s="112"/>
      <c r="W25" s="86" t="str">
        <f>VLOOKUP(H25,PELIGROS!A$2:G$445,6,0)</f>
        <v xml:space="preserve">Enfermedades Infectocontagiosas
</v>
      </c>
      <c r="X25" s="96"/>
      <c r="Y25" s="96"/>
      <c r="Z25" s="96"/>
      <c r="AA25" s="107"/>
      <c r="AB25" s="86" t="str">
        <f>VLOOKUP(H25,PELIGROS!A$2:G$445,7,0)</f>
        <v xml:space="preserve">Riesgo Biológico, Autocuidado y/o Uso y manejo adecuado de E.P.P.
</v>
      </c>
      <c r="AC25" s="113"/>
      <c r="AD25" s="115"/>
    </row>
    <row r="26" spans="1:30" ht="51" customHeight="1">
      <c r="A26" s="109"/>
      <c r="B26" s="109"/>
      <c r="C26" s="115"/>
      <c r="D26" s="134"/>
      <c r="E26" s="137"/>
      <c r="F26" s="137"/>
      <c r="G26" s="86" t="str">
        <f>VLOOKUP(H26,PELIGROS!A$1:G$445,2,0)</f>
        <v>INFRAROJA, ULTRAVIOLETA, VISIBLE, RADIOFRECUENCIA, MICROONDAS, LASER</v>
      </c>
      <c r="H26" s="26" t="s">
        <v>67</v>
      </c>
      <c r="I26" s="26" t="s">
        <v>1254</v>
      </c>
      <c r="J26" s="86" t="str">
        <f>VLOOKUP(H26,PELIGROS!A$2:G$445,3,0)</f>
        <v>CÁNCER, LESIONES DÉRMICAS Y OCULARES</v>
      </c>
      <c r="K26" s="96"/>
      <c r="L26" s="86" t="str">
        <f>VLOOKUP(H26,PELIGROS!A$2:G$445,4,0)</f>
        <v>Inspecciones planeadas e inspecciones no planeadas, procedimientos de programas de seguridad y salud en el trabajo</v>
      </c>
      <c r="M26" s="86" t="str">
        <f>VLOOKUP(H26,PELIGROS!A$2:G$445,5,0)</f>
        <v>PROGRAMA BLOQUEADOR SOLAR</v>
      </c>
      <c r="N26" s="96">
        <v>2</v>
      </c>
      <c r="O26" s="97">
        <v>3</v>
      </c>
      <c r="P26" s="97">
        <v>10</v>
      </c>
      <c r="Q26" s="27">
        <f t="shared" si="1"/>
        <v>6</v>
      </c>
      <c r="R26" s="27">
        <f t="shared" si="2"/>
        <v>60</v>
      </c>
      <c r="S26" s="98" t="str">
        <f t="shared" si="3"/>
        <v>M-6</v>
      </c>
      <c r="T26" s="99" t="str">
        <f t="shared" si="0"/>
        <v>III</v>
      </c>
      <c r="U26" s="100" t="str">
        <f t="shared" si="4"/>
        <v>Mejorable</v>
      </c>
      <c r="V26" s="112"/>
      <c r="W26" s="86" t="str">
        <f>VLOOKUP(H26,PELIGROS!A$2:G$445,6,0)</f>
        <v>CÁNCER</v>
      </c>
      <c r="X26" s="96"/>
      <c r="Y26" s="96"/>
      <c r="Z26" s="96"/>
      <c r="AA26" s="107"/>
      <c r="AB26" s="86" t="str">
        <f>VLOOKUP(H26,PELIGROS!A$2:G$445,7,0)</f>
        <v>N/A</v>
      </c>
      <c r="AC26" s="96" t="s">
        <v>1202</v>
      </c>
      <c r="AD26" s="115"/>
    </row>
    <row r="27" spans="1:30" ht="51" customHeight="1">
      <c r="A27" s="109"/>
      <c r="B27" s="109"/>
      <c r="C27" s="115"/>
      <c r="D27" s="134"/>
      <c r="E27" s="137"/>
      <c r="F27" s="137"/>
      <c r="G27" s="86" t="str">
        <f>VLOOKUP(H27,PELIGROS!A$1:G$445,2,0)</f>
        <v>MAQUINARIA O EQUIPO</v>
      </c>
      <c r="H27" s="26" t="s">
        <v>164</v>
      </c>
      <c r="I27" s="26" t="s">
        <v>1254</v>
      </c>
      <c r="J27" s="86" t="str">
        <f>VLOOKUP(H27,PELIGROS!A$2:G$445,3,0)</f>
        <v>SORDERA, ESTRÉS, HIPOACUSIA, CEFALA,IRRITABILIDAD</v>
      </c>
      <c r="K27" s="96"/>
      <c r="L27" s="86" t="str">
        <f>VLOOKUP(H27,PELIGROS!A$2:G$445,4,0)</f>
        <v>Inspecciones planeadas e inspecciones no planeadas, procedimientos de programas de seguridad y salud en el trabajo</v>
      </c>
      <c r="M27" s="86" t="str">
        <f>VLOOKUP(H27,PELIGROS!A$2:G$445,5,0)</f>
        <v>PVE RUIDO</v>
      </c>
      <c r="N27" s="96">
        <v>2</v>
      </c>
      <c r="O27" s="97">
        <v>3</v>
      </c>
      <c r="P27" s="97">
        <v>25</v>
      </c>
      <c r="Q27" s="27">
        <f t="shared" si="1"/>
        <v>6</v>
      </c>
      <c r="R27" s="27">
        <f t="shared" si="2"/>
        <v>150</v>
      </c>
      <c r="S27" s="98" t="str">
        <f t="shared" si="3"/>
        <v>M-6</v>
      </c>
      <c r="T27" s="99" t="str">
        <f t="shared" si="0"/>
        <v>II</v>
      </c>
      <c r="U27" s="100" t="str">
        <f t="shared" si="4"/>
        <v>No Aceptable o Aceptable Con Control Especifico</v>
      </c>
      <c r="V27" s="112"/>
      <c r="W27" s="86" t="str">
        <f>VLOOKUP(H27,PELIGROS!A$2:G$445,6,0)</f>
        <v>SORDERA</v>
      </c>
      <c r="X27" s="96"/>
      <c r="Y27" s="96"/>
      <c r="Z27" s="96"/>
      <c r="AA27" s="107"/>
      <c r="AB27" s="86" t="str">
        <f>VLOOKUP(H27,PELIGROS!A$2:G$445,7,0)</f>
        <v>USO DE EPP</v>
      </c>
      <c r="AC27" s="96" t="s">
        <v>1273</v>
      </c>
      <c r="AD27" s="115"/>
    </row>
    <row r="28" spans="1:30" ht="51" customHeight="1">
      <c r="A28" s="109"/>
      <c r="B28" s="109"/>
      <c r="C28" s="115"/>
      <c r="D28" s="134"/>
      <c r="E28" s="137"/>
      <c r="F28" s="137"/>
      <c r="G28" s="86" t="str">
        <f>VLOOKUP(H28,PELIGROS!A$1:G$445,2,0)</f>
        <v>MAQUINARIA O EQUIPO</v>
      </c>
      <c r="H28" s="26" t="s">
        <v>177</v>
      </c>
      <c r="I28" s="26" t="s">
        <v>1254</v>
      </c>
      <c r="J28" s="86" t="str">
        <f>VLOOKUP(H28,PELIGROS!A$2:G$445,3,0)</f>
        <v>LESIONES  OSTEOMUSCULARES,  LESIONES OSTEOARTICULARES, SÍNTOMAS NEUROLÓGICOS</v>
      </c>
      <c r="K28" s="96"/>
      <c r="L28" s="86" t="str">
        <f>VLOOKUP(H28,PELIGROS!A$2:G$445,4,0)</f>
        <v>Inspecciones planeadas e inspecciones no planeadas, procedimientos de programas de seguridad y salud en el trabajo</v>
      </c>
      <c r="M28" s="86" t="str">
        <f>VLOOKUP(H28,PELIGROS!A$2:G$445,5,0)</f>
        <v>PVE RUIDO</v>
      </c>
      <c r="N28" s="96">
        <v>2</v>
      </c>
      <c r="O28" s="97">
        <v>3</v>
      </c>
      <c r="P28" s="97">
        <v>60</v>
      </c>
      <c r="Q28" s="27">
        <f t="shared" si="1"/>
        <v>6</v>
      </c>
      <c r="R28" s="27">
        <f t="shared" si="2"/>
        <v>360</v>
      </c>
      <c r="S28" s="98" t="str">
        <f t="shared" si="3"/>
        <v>M-6</v>
      </c>
      <c r="T28" s="99" t="str">
        <f t="shared" si="0"/>
        <v>II</v>
      </c>
      <c r="U28" s="100" t="str">
        <f t="shared" si="4"/>
        <v>No Aceptable o Aceptable Con Control Especifico</v>
      </c>
      <c r="V28" s="112"/>
      <c r="W28" s="86" t="str">
        <f>VLOOKUP(H28,PELIGROS!A$2:G$445,6,0)</f>
        <v>SÍNTOMAS NEUROLÓGICOS</v>
      </c>
      <c r="X28" s="96"/>
      <c r="Y28" s="96"/>
      <c r="Z28" s="96"/>
      <c r="AA28" s="107"/>
      <c r="AB28" s="86" t="str">
        <f>VLOOKUP(H28,PELIGROS!A$2:G$445,7,0)</f>
        <v>N/A</v>
      </c>
      <c r="AC28" s="96" t="s">
        <v>1274</v>
      </c>
      <c r="AD28" s="115"/>
    </row>
    <row r="29" spans="1:30" ht="51">
      <c r="A29" s="109"/>
      <c r="B29" s="109"/>
      <c r="C29" s="115"/>
      <c r="D29" s="134"/>
      <c r="E29" s="137"/>
      <c r="F29" s="137"/>
      <c r="G29" s="86" t="str">
        <f>VLOOKUP(H29,PELIGROS!A$1:G$445,2,0)</f>
        <v xml:space="preserve">HUMOS </v>
      </c>
      <c r="H29" s="26" t="s">
        <v>258</v>
      </c>
      <c r="I29" s="26" t="s">
        <v>1255</v>
      </c>
      <c r="J29" s="86" t="str">
        <f>VLOOKUP(H29,PELIGROS!A$2:G$445,3,0)</f>
        <v xml:space="preserve">ASMA,GRIPA, NEUMOCONIOSIS, CÁNCER </v>
      </c>
      <c r="K29" s="96"/>
      <c r="L29" s="86" t="str">
        <f>VLOOKUP(H29,PELIGROS!A$2:G$445,4,0)</f>
        <v>Inspecciones planeadas e inspecciones no planeadas, procedimientos de programas de seguridad y salud en el trabajo</v>
      </c>
      <c r="M29" s="86" t="str">
        <f>VLOOKUP(H29,PELIGROS!A$2:G$445,5,0)</f>
        <v xml:space="preserve">EPP TAPABOCAS, CARETAS CON FILTROS </v>
      </c>
      <c r="N29" s="96">
        <v>2</v>
      </c>
      <c r="O29" s="97">
        <v>3</v>
      </c>
      <c r="P29" s="97">
        <v>10</v>
      </c>
      <c r="Q29" s="27">
        <f t="shared" si="1"/>
        <v>6</v>
      </c>
      <c r="R29" s="27">
        <f t="shared" si="2"/>
        <v>60</v>
      </c>
      <c r="S29" s="98" t="str">
        <f t="shared" si="3"/>
        <v>M-6</v>
      </c>
      <c r="T29" s="99" t="str">
        <f t="shared" si="0"/>
        <v>III</v>
      </c>
      <c r="U29" s="100" t="str">
        <f t="shared" si="4"/>
        <v>Mejorable</v>
      </c>
      <c r="V29" s="112"/>
      <c r="W29" s="86" t="str">
        <f>VLOOKUP(H29,PELIGROS!A$2:G$445,6,0)</f>
        <v>NEUMOCONIOSIS</v>
      </c>
      <c r="X29" s="96"/>
      <c r="Y29" s="96"/>
      <c r="Z29" s="96"/>
      <c r="AA29" s="107"/>
      <c r="AB29" s="86" t="str">
        <f>VLOOKUP(H29,PELIGROS!A$2:G$445,7,0)</f>
        <v>USO Y MANEJO ADECUADO DE E.P.P.</v>
      </c>
      <c r="AC29" s="96" t="s">
        <v>1224</v>
      </c>
      <c r="AD29" s="115"/>
    </row>
    <row r="30" spans="1:30" ht="51" customHeight="1">
      <c r="A30" s="109"/>
      <c r="B30" s="109"/>
      <c r="C30" s="115"/>
      <c r="D30" s="134"/>
      <c r="E30" s="137"/>
      <c r="F30" s="137"/>
      <c r="G30" s="86" t="str">
        <f>VLOOKUP(H30,PELIGROS!A$1:G$445,2,0)</f>
        <v>MATERIAL PARTICULADO</v>
      </c>
      <c r="H30" s="26" t="s">
        <v>269</v>
      </c>
      <c r="I30" s="26" t="s">
        <v>1255</v>
      </c>
      <c r="J30" s="86" t="str">
        <f>VLOOKUP(H30,PELIGROS!A$2:G$445,3,0)</f>
        <v>NEUMOCONIOSIS, BRONQUITIS, ASMA, SILICOSIS</v>
      </c>
      <c r="K30" s="96"/>
      <c r="L30" s="86" t="str">
        <f>VLOOKUP(H30,PELIGROS!A$2:G$445,4,0)</f>
        <v>Inspecciones planeadas e inspecciones no planeadas, procedimientos de programas de seguridad y salud en el trabajo</v>
      </c>
      <c r="M30" s="86" t="str">
        <f>VLOOKUP(H30,PELIGROS!A$2:G$445,5,0)</f>
        <v>EPP MASCARILLAS Y FILTROS</v>
      </c>
      <c r="N30" s="96">
        <v>2</v>
      </c>
      <c r="O30" s="97">
        <v>3</v>
      </c>
      <c r="P30" s="97">
        <v>25</v>
      </c>
      <c r="Q30" s="27">
        <f t="shared" si="1"/>
        <v>6</v>
      </c>
      <c r="R30" s="27">
        <f t="shared" si="2"/>
        <v>150</v>
      </c>
      <c r="S30" s="98" t="str">
        <f t="shared" si="3"/>
        <v>M-6</v>
      </c>
      <c r="T30" s="99" t="str">
        <f t="shared" si="0"/>
        <v>II</v>
      </c>
      <c r="U30" s="100" t="str">
        <f t="shared" si="4"/>
        <v>No Aceptable o Aceptable Con Control Especifico</v>
      </c>
      <c r="V30" s="112"/>
      <c r="W30" s="86" t="str">
        <f>VLOOKUP(H30,PELIGROS!A$2:G$445,6,0)</f>
        <v>NEUMOCONIOSIS</v>
      </c>
      <c r="X30" s="96"/>
      <c r="Y30" s="96"/>
      <c r="Z30" s="96"/>
      <c r="AA30" s="107"/>
      <c r="AB30" s="86" t="str">
        <f>VLOOKUP(H30,PELIGROS!A$2:G$445,7,0)</f>
        <v>USO Y MANEJO DE LOS EPP</v>
      </c>
      <c r="AC30" s="96" t="s">
        <v>1238</v>
      </c>
      <c r="AD30" s="115"/>
    </row>
    <row r="31" spans="1:30" ht="39.75" customHeight="1">
      <c r="A31" s="109"/>
      <c r="B31" s="109"/>
      <c r="C31" s="115"/>
      <c r="D31" s="134"/>
      <c r="E31" s="137"/>
      <c r="F31" s="137"/>
      <c r="G31" s="86" t="str">
        <f>VLOOKUP(H31,PELIGROS!A$1:G$445,2,0)</f>
        <v>NATURALEZA DE LA TAREA</v>
      </c>
      <c r="H31" s="26" t="s">
        <v>76</v>
      </c>
      <c r="I31" s="26" t="s">
        <v>1256</v>
      </c>
      <c r="J31" s="86" t="str">
        <f>VLOOKUP(H31,PELIGROS!A$2:G$445,3,0)</f>
        <v>ESTRÉS,  TRANSTORNOS DEL SUEÑO</v>
      </c>
      <c r="K31" s="96"/>
      <c r="L31" s="86" t="str">
        <f>VLOOKUP(H31,PELIGROS!A$2:G$445,4,0)</f>
        <v>N/A</v>
      </c>
      <c r="M31" s="86" t="str">
        <f>VLOOKUP(H31,PELIGROS!A$2:G$445,5,0)</f>
        <v>PVE PSICOSOCIAL</v>
      </c>
      <c r="N31" s="96">
        <v>2</v>
      </c>
      <c r="O31" s="97">
        <v>3</v>
      </c>
      <c r="P31" s="97">
        <v>10</v>
      </c>
      <c r="Q31" s="27">
        <f t="shared" si="1"/>
        <v>6</v>
      </c>
      <c r="R31" s="27">
        <f t="shared" si="2"/>
        <v>60</v>
      </c>
      <c r="S31" s="98" t="str">
        <f t="shared" si="3"/>
        <v>M-6</v>
      </c>
      <c r="T31" s="99" t="str">
        <f t="shared" si="0"/>
        <v>III</v>
      </c>
      <c r="U31" s="100" t="str">
        <f t="shared" si="4"/>
        <v>Mejorable</v>
      </c>
      <c r="V31" s="112"/>
      <c r="W31" s="86" t="str">
        <f>VLOOKUP(H31,PELIGROS!A$2:G$445,6,0)</f>
        <v>ESTRÉS</v>
      </c>
      <c r="X31" s="96"/>
      <c r="Y31" s="96"/>
      <c r="Z31" s="96"/>
      <c r="AA31" s="107"/>
      <c r="AB31" s="86" t="str">
        <f>VLOOKUP(H31,PELIGROS!A$2:G$445,7,0)</f>
        <v>N/A</v>
      </c>
      <c r="AC31" s="196" t="s">
        <v>1275</v>
      </c>
      <c r="AD31" s="115"/>
    </row>
    <row r="32" spans="1:30" ht="39.75" customHeight="1">
      <c r="A32" s="109"/>
      <c r="B32" s="109"/>
      <c r="C32" s="115"/>
      <c r="D32" s="134"/>
      <c r="E32" s="137"/>
      <c r="F32" s="137"/>
      <c r="G32" s="86" t="str">
        <f>VLOOKUP(H32,PELIGROS!A$1:G$445,2,0)</f>
        <v xml:space="preserve"> ALTA CONCENTRACIÓN</v>
      </c>
      <c r="H32" s="26" t="s">
        <v>88</v>
      </c>
      <c r="I32" s="26" t="s">
        <v>1256</v>
      </c>
      <c r="J32" s="86" t="str">
        <f>VLOOKUP(H32,PELIGROS!A$2:G$445,3,0)</f>
        <v>ESTRÉS, DEPRESIÓN, TRANSTORNOS DEL SUEÑO, AUSENCIA DE ATENCIÓN</v>
      </c>
      <c r="K32" s="96"/>
      <c r="L32" s="86" t="str">
        <f>VLOOKUP(H32,PELIGROS!A$2:G$445,4,0)</f>
        <v>N/A</v>
      </c>
      <c r="M32" s="86" t="str">
        <f>VLOOKUP(H32,PELIGROS!A$2:G$445,5,0)</f>
        <v>PVE PSICOSOCIAL</v>
      </c>
      <c r="N32" s="96">
        <v>2</v>
      </c>
      <c r="O32" s="97">
        <v>2</v>
      </c>
      <c r="P32" s="97">
        <v>10</v>
      </c>
      <c r="Q32" s="27">
        <f t="shared" si="1"/>
        <v>4</v>
      </c>
      <c r="R32" s="27">
        <f t="shared" si="2"/>
        <v>40</v>
      </c>
      <c r="S32" s="98" t="str">
        <f t="shared" si="3"/>
        <v>B-4</v>
      </c>
      <c r="T32" s="99" t="str">
        <f t="shared" si="0"/>
        <v>III</v>
      </c>
      <c r="U32" s="100" t="str">
        <f t="shared" si="4"/>
        <v>Mejorable</v>
      </c>
      <c r="V32" s="112"/>
      <c r="W32" s="86" t="str">
        <f>VLOOKUP(H32,PELIGROS!A$2:G$445,6,0)</f>
        <v>ESTRÉS, ALTERACIÓN DEL SISTEMA NERVIOSO</v>
      </c>
      <c r="X32" s="96"/>
      <c r="Y32" s="96"/>
      <c r="Z32" s="96"/>
      <c r="AA32" s="107"/>
      <c r="AB32" s="86" t="str">
        <f>VLOOKUP(H32,PELIGROS!A$2:G$445,7,0)</f>
        <v>N/A</v>
      </c>
      <c r="AC32" s="113"/>
      <c r="AD32" s="115"/>
    </row>
    <row r="33" spans="1:30" ht="51">
      <c r="A33" s="109"/>
      <c r="B33" s="109"/>
      <c r="C33" s="115"/>
      <c r="D33" s="134"/>
      <c r="E33" s="137"/>
      <c r="F33" s="137"/>
      <c r="G33" s="86" t="str">
        <f>VLOOKUP(H33,PELIGROS!A$1:G$445,2,0)</f>
        <v>Forzadas, Prolongadas</v>
      </c>
      <c r="H33" s="26" t="s">
        <v>40</v>
      </c>
      <c r="I33" s="26" t="s">
        <v>1257</v>
      </c>
      <c r="J33" s="86" t="str">
        <f>VLOOKUP(H33,PELIGROS!A$2:G$445,3,0)</f>
        <v xml:space="preserve">Lesiones osteomusculares, lesiones osteoarticulares
</v>
      </c>
      <c r="K33" s="96"/>
      <c r="L33" s="86" t="str">
        <f>VLOOKUP(H33,PELIGROS!A$2:G$445,4,0)</f>
        <v>Inspecciones planeadas e inspecciones no planeadas, procedimientos de programas de seguridad y salud en el trabajo</v>
      </c>
      <c r="M33" s="86" t="str">
        <f>VLOOKUP(H33,PELIGROS!A$2:G$445,5,0)</f>
        <v>PVE Biomecánico, programa pausas activas, exámenes periódicos, recomendaciones, control de posturas</v>
      </c>
      <c r="N33" s="96">
        <v>2</v>
      </c>
      <c r="O33" s="97">
        <v>3</v>
      </c>
      <c r="P33" s="97">
        <v>25</v>
      </c>
      <c r="Q33" s="27">
        <f t="shared" si="1"/>
        <v>6</v>
      </c>
      <c r="R33" s="27">
        <f t="shared" si="2"/>
        <v>150</v>
      </c>
      <c r="S33" s="98" t="str">
        <f t="shared" si="3"/>
        <v>M-6</v>
      </c>
      <c r="T33" s="99" t="str">
        <f t="shared" si="0"/>
        <v>II</v>
      </c>
      <c r="U33" s="100" t="str">
        <f t="shared" si="4"/>
        <v>No Aceptable o Aceptable Con Control Especifico</v>
      </c>
      <c r="V33" s="112"/>
      <c r="W33" s="86" t="str">
        <f>VLOOKUP(H33,PELIGROS!A$2:G$445,6,0)</f>
        <v>Enfermedades Osteomusculares</v>
      </c>
      <c r="X33" s="96"/>
      <c r="Y33" s="96"/>
      <c r="Z33" s="96"/>
      <c r="AA33" s="107"/>
      <c r="AB33" s="86" t="str">
        <f>VLOOKUP(H33,PELIGROS!A$2:G$445,7,0)</f>
        <v>Prevención en lesiones osteomusculares, líderes de pausas activas</v>
      </c>
      <c r="AC33" s="96" t="s">
        <v>1204</v>
      </c>
      <c r="AD33" s="115"/>
    </row>
    <row r="34" spans="1:30" ht="51" customHeight="1">
      <c r="A34" s="109"/>
      <c r="B34" s="109"/>
      <c r="C34" s="115"/>
      <c r="D34" s="134"/>
      <c r="E34" s="137"/>
      <c r="F34" s="137"/>
      <c r="G34" s="86" t="str">
        <f>VLOOKUP(H34,PELIGROS!A$1:G$445,2,0)</f>
        <v>Atropellamiento, Envestir</v>
      </c>
      <c r="H34" s="26" t="s">
        <v>1188</v>
      </c>
      <c r="I34" s="26" t="s">
        <v>1260</v>
      </c>
      <c r="J34" s="86" t="str">
        <f>VLOOKUP(H34,PELIGROS!A$2:G$445,3,0)</f>
        <v>Lesiones, pérdidas materiales, muerte</v>
      </c>
      <c r="K34" s="96"/>
      <c r="L34" s="86" t="str">
        <f>VLOOKUP(H34,PELIGROS!A$2:G$445,4,0)</f>
        <v>Inspecciones planeadas e inspecciones no planeadas, procedimientos de programas de seguridad y salud en el trabajo</v>
      </c>
      <c r="M34" s="86" t="str">
        <f>VLOOKUP(H34,PELIGROS!A$2:G$445,5,0)</f>
        <v>Programa de seguridad vial, señalización</v>
      </c>
      <c r="N34" s="96">
        <v>2</v>
      </c>
      <c r="O34" s="97">
        <v>3</v>
      </c>
      <c r="P34" s="97">
        <v>60</v>
      </c>
      <c r="Q34" s="27">
        <f t="shared" si="1"/>
        <v>6</v>
      </c>
      <c r="R34" s="27">
        <f t="shared" si="2"/>
        <v>360</v>
      </c>
      <c r="S34" s="98" t="str">
        <f t="shared" si="3"/>
        <v>M-6</v>
      </c>
      <c r="T34" s="99" t="str">
        <f t="shared" si="0"/>
        <v>II</v>
      </c>
      <c r="U34" s="100" t="str">
        <f t="shared" si="4"/>
        <v>No Aceptable o Aceptable Con Control Especifico</v>
      </c>
      <c r="V34" s="112"/>
      <c r="W34" s="86" t="str">
        <f>VLOOKUP(H34,PELIGROS!A$2:G$445,6,0)</f>
        <v>Muerte</v>
      </c>
      <c r="X34" s="96"/>
      <c r="Y34" s="96"/>
      <c r="Z34" s="96"/>
      <c r="AA34" s="107"/>
      <c r="AB34" s="86" t="str">
        <f>VLOOKUP(H34,PELIGROS!A$2:G$445,7,0)</f>
        <v>Seguridad vial y manejo defensivo, aseguramiento de áreas de trabajo</v>
      </c>
      <c r="AC34" s="96" t="s">
        <v>1205</v>
      </c>
      <c r="AD34" s="115"/>
    </row>
    <row r="35" spans="1:30" ht="40.5">
      <c r="A35" s="109"/>
      <c r="B35" s="109"/>
      <c r="C35" s="115"/>
      <c r="D35" s="134"/>
      <c r="E35" s="137"/>
      <c r="F35" s="137"/>
      <c r="G35" s="86" t="str">
        <f>VLOOKUP(H35,PELIGROS!A$1:G$445,2,0)</f>
        <v>Superficies de trabajo irregulares o deslizantes</v>
      </c>
      <c r="H35" s="26" t="s">
        <v>597</v>
      </c>
      <c r="I35" s="26" t="s">
        <v>1260</v>
      </c>
      <c r="J35" s="86" t="str">
        <f>VLOOKUP(H35,PELIGROS!A$2:G$445,3,0)</f>
        <v>Caidas del mismo nivel, fracturas, golpe con objetos, caídas de objetos, obstrucción de rutas de evacuación</v>
      </c>
      <c r="K35" s="96"/>
      <c r="L35" s="86" t="str">
        <f>VLOOKUP(H35,PELIGROS!A$2:G$445,4,0)</f>
        <v>N/A</v>
      </c>
      <c r="M35" s="86" t="str">
        <f>VLOOKUP(H35,PELIGROS!A$2:G$445,5,0)</f>
        <v>N/A</v>
      </c>
      <c r="N35" s="96">
        <v>2</v>
      </c>
      <c r="O35" s="97">
        <v>3</v>
      </c>
      <c r="P35" s="97">
        <v>25</v>
      </c>
      <c r="Q35" s="27">
        <f t="shared" si="1"/>
        <v>6</v>
      </c>
      <c r="R35" s="27">
        <f t="shared" si="2"/>
        <v>150</v>
      </c>
      <c r="S35" s="98" t="str">
        <f t="shared" si="3"/>
        <v>M-6</v>
      </c>
      <c r="T35" s="99" t="str">
        <f t="shared" si="0"/>
        <v>II</v>
      </c>
      <c r="U35" s="100" t="str">
        <f t="shared" si="4"/>
        <v>No Aceptable o Aceptable Con Control Especifico</v>
      </c>
      <c r="V35" s="112"/>
      <c r="W35" s="86" t="str">
        <f>VLOOKUP(H35,PELIGROS!A$2:G$445,6,0)</f>
        <v>Caídas de distinto nivel</v>
      </c>
      <c r="X35" s="96"/>
      <c r="Y35" s="96"/>
      <c r="Z35" s="96"/>
      <c r="AA35" s="107"/>
      <c r="AB35" s="86" t="str">
        <f>VLOOKUP(H35,PELIGROS!A$2:G$445,7,0)</f>
        <v>Pautas Básicas en orden y aseo en el lugar de trabajo, actos y condiciones inseguras</v>
      </c>
      <c r="AC35" s="96" t="s">
        <v>1206</v>
      </c>
      <c r="AD35" s="115"/>
    </row>
    <row r="36" spans="1:30" ht="51" customHeight="1">
      <c r="A36" s="109"/>
      <c r="B36" s="109"/>
      <c r="C36" s="115"/>
      <c r="D36" s="134"/>
      <c r="E36" s="137"/>
      <c r="F36" s="137"/>
      <c r="G36" s="86" t="str">
        <f>VLOOKUP(H36,PELIGROS!A$1:G$445,2,0)</f>
        <v>Maquinaria y equipo</v>
      </c>
      <c r="H36" s="26" t="s">
        <v>612</v>
      </c>
      <c r="I36" s="26" t="s">
        <v>1260</v>
      </c>
      <c r="J36" s="86" t="str">
        <f>VLOOKUP(H36,PELIGROS!A$2:G$445,3,0)</f>
        <v>Atrapamiento, amputación, aplastamiento, fractura, muerte</v>
      </c>
      <c r="K36" s="96"/>
      <c r="L36" s="86" t="str">
        <f>VLOOKUP(H36,PELIGROS!A$2:G$445,4,0)</f>
        <v>Inspecciones planeadas e inspecciones no planeadas, procedimientos de programas de seguridad y salud en el trabajo</v>
      </c>
      <c r="M36" s="86" t="str">
        <f>VLOOKUP(H36,PELIGROS!A$2:G$445,5,0)</f>
        <v>E.P.P.</v>
      </c>
      <c r="N36" s="96">
        <v>2</v>
      </c>
      <c r="O36" s="97">
        <v>3</v>
      </c>
      <c r="P36" s="97">
        <v>25</v>
      </c>
      <c r="Q36" s="27">
        <f t="shared" si="1"/>
        <v>6</v>
      </c>
      <c r="R36" s="27">
        <f t="shared" si="2"/>
        <v>150</v>
      </c>
      <c r="S36" s="98" t="str">
        <f t="shared" si="3"/>
        <v>M-6</v>
      </c>
      <c r="T36" s="99" t="str">
        <f t="shared" si="0"/>
        <v>II</v>
      </c>
      <c r="U36" s="100" t="str">
        <f t="shared" si="4"/>
        <v>No Aceptable o Aceptable Con Control Especifico</v>
      </c>
      <c r="V36" s="112"/>
      <c r="W36" s="86" t="str">
        <f>VLOOKUP(H36,PELIGROS!A$2:G$445,6,0)</f>
        <v>Aplastamiento</v>
      </c>
      <c r="X36" s="96"/>
      <c r="Y36" s="96"/>
      <c r="Z36" s="96"/>
      <c r="AA36" s="107"/>
      <c r="AB36" s="86" t="str">
        <f>VLOOKUP(H36,PELIGROS!A$2:G$445,7,0)</f>
        <v>Uso y manejo adecuado de E.P.P., uso y manejo adecuado de herramientas amnuales y/o máquinas y equipos</v>
      </c>
      <c r="AC36" s="96" t="s">
        <v>1276</v>
      </c>
      <c r="AD36" s="115"/>
    </row>
    <row r="37" spans="1:30" ht="63.75">
      <c r="A37" s="109"/>
      <c r="B37" s="109"/>
      <c r="C37" s="115"/>
      <c r="D37" s="134"/>
      <c r="E37" s="137"/>
      <c r="F37" s="137"/>
      <c r="G37" s="86" t="str">
        <f>VLOOKUP(H37,PELIGROS!A$1:G$445,2,0)</f>
        <v>Atraco, golpiza, atentados y secuestrados</v>
      </c>
      <c r="H37" s="26" t="s">
        <v>57</v>
      </c>
      <c r="I37" s="26" t="s">
        <v>1260</v>
      </c>
      <c r="J37" s="86" t="str">
        <f>VLOOKUP(H37,PELIGROS!A$2:G$445,3,0)</f>
        <v>Estrés, golpes, Secuestros</v>
      </c>
      <c r="K37" s="96"/>
      <c r="L37" s="86" t="str">
        <f>VLOOKUP(H37,PELIGROS!A$2:G$445,4,0)</f>
        <v>Inspecciones planeadas e inspecciones no planeadas, procedimientos de programas de seguridad y salud en el trabajo</v>
      </c>
      <c r="M37" s="86" t="str">
        <f>VLOOKUP(H37,PELIGROS!A$2:G$445,5,0)</f>
        <v xml:space="preserve">Uniformes Corporativos, Caquetas corporativas, Carnetización
</v>
      </c>
      <c r="N37" s="96">
        <v>2</v>
      </c>
      <c r="O37" s="97">
        <v>3</v>
      </c>
      <c r="P37" s="97">
        <v>60</v>
      </c>
      <c r="Q37" s="27">
        <f t="shared" si="1"/>
        <v>6</v>
      </c>
      <c r="R37" s="27">
        <f t="shared" si="2"/>
        <v>360</v>
      </c>
      <c r="S37" s="98" t="str">
        <f t="shared" si="3"/>
        <v>M-6</v>
      </c>
      <c r="T37" s="99" t="str">
        <f t="shared" si="0"/>
        <v>II</v>
      </c>
      <c r="U37" s="100" t="str">
        <f t="shared" si="4"/>
        <v>No Aceptable o Aceptable Con Control Especifico</v>
      </c>
      <c r="V37" s="112"/>
      <c r="W37" s="86" t="str">
        <f>VLOOKUP(H37,PELIGROS!A$2:G$445,6,0)</f>
        <v>Secuestros</v>
      </c>
      <c r="X37" s="96"/>
      <c r="Y37" s="96"/>
      <c r="Z37" s="96"/>
      <c r="AA37" s="107"/>
      <c r="AB37" s="86" t="str">
        <f>VLOOKUP(H37,PELIGROS!A$2:G$445,7,0)</f>
        <v>N/A</v>
      </c>
      <c r="AC37" s="96" t="s">
        <v>1207</v>
      </c>
      <c r="AD37" s="115"/>
    </row>
    <row r="38" spans="1:30" ht="51.75" thickBot="1">
      <c r="A38" s="109"/>
      <c r="B38" s="109"/>
      <c r="C38" s="132"/>
      <c r="D38" s="135"/>
      <c r="E38" s="138"/>
      <c r="F38" s="138"/>
      <c r="G38" s="86" t="str">
        <f>VLOOKUP(H38,PELIGROS!A$1:G$445,2,0)</f>
        <v>SISMOS, INCENDIOS, INUNDACIONES, TERREMOTOS, VENDAVALES, DERRUMBE</v>
      </c>
      <c r="H38" s="26" t="s">
        <v>62</v>
      </c>
      <c r="I38" s="26" t="s">
        <v>1263</v>
      </c>
      <c r="J38" s="86" t="str">
        <f>VLOOKUP(H38,PELIGROS!A$2:G$445,3,0)</f>
        <v>SISMOS, INCENDIOS, INUNDACIONES, TERREMOTOS, VENDAVALES</v>
      </c>
      <c r="K38" s="96"/>
      <c r="L38" s="86" t="str">
        <f>VLOOKUP(H38,PELIGROS!A$2:G$445,4,0)</f>
        <v>Inspecciones planeadas e inspecciones no planeadas, procedimientos de programas de seguridad y salud en el trabajo</v>
      </c>
      <c r="M38" s="86" t="str">
        <f>VLOOKUP(H38,PELIGROS!A$2:G$445,5,0)</f>
        <v>BRIGADAS DE EMERGENCIAS</v>
      </c>
      <c r="N38" s="96">
        <v>2</v>
      </c>
      <c r="O38" s="97">
        <v>1</v>
      </c>
      <c r="P38" s="97">
        <v>100</v>
      </c>
      <c r="Q38" s="27">
        <f t="shared" si="1"/>
        <v>2</v>
      </c>
      <c r="R38" s="27">
        <f t="shared" si="2"/>
        <v>200</v>
      </c>
      <c r="S38" s="98" t="str">
        <f t="shared" si="3"/>
        <v>B-2</v>
      </c>
      <c r="T38" s="99" t="str">
        <f t="shared" si="0"/>
        <v>II</v>
      </c>
      <c r="U38" s="100" t="str">
        <f t="shared" si="4"/>
        <v>No Aceptable o Aceptable Con Control Especifico</v>
      </c>
      <c r="V38" s="113"/>
      <c r="W38" s="86" t="str">
        <f>VLOOKUP(H38,PELIGROS!A$2:G$445,6,0)</f>
        <v>MUERTE</v>
      </c>
      <c r="X38" s="96"/>
      <c r="Y38" s="96"/>
      <c r="Z38" s="96"/>
      <c r="AA38" s="107"/>
      <c r="AB38" s="86" t="str">
        <f>VLOOKUP(H38,PELIGROS!A$2:G$445,7,0)</f>
        <v>ENTRENAMIENTO DE LA BRIGADA; DIVULGACIÓN DE PLAN DE EMERGENCIA</v>
      </c>
      <c r="AC38" s="96" t="s">
        <v>1208</v>
      </c>
      <c r="AD38" s="116"/>
    </row>
    <row r="39" spans="1:30" ht="51" customHeight="1">
      <c r="A39" s="109"/>
      <c r="B39" s="109"/>
      <c r="C39" s="124" t="s">
        <v>1240</v>
      </c>
      <c r="D39" s="167" t="s">
        <v>1241</v>
      </c>
      <c r="E39" s="169" t="s">
        <v>1029</v>
      </c>
      <c r="F39" s="169" t="s">
        <v>1222</v>
      </c>
      <c r="G39" s="88" t="str">
        <f>VLOOKUP(H39,PELIGROS!A$1:G$445,2,0)</f>
        <v>Bacteria</v>
      </c>
      <c r="H39" s="57" t="s">
        <v>108</v>
      </c>
      <c r="I39" s="57" t="s">
        <v>1252</v>
      </c>
      <c r="J39" s="88" t="str">
        <f>VLOOKUP(H39,PELIGROS!A$2:G$445,3,0)</f>
        <v>Infecciones producidas por Bacterianas</v>
      </c>
      <c r="K39" s="91"/>
      <c r="L39" s="88" t="str">
        <f>VLOOKUP(H39,PELIGROS!A$2:G$445,4,0)</f>
        <v>Inspecciones planeadas e inspecciones no planeadas, procedimientos de programas de seguridad y salud en el trabajo</v>
      </c>
      <c r="M39" s="88" t="str">
        <f>VLOOKUP(H39,PELIGROS!A$2:G$445,5,0)</f>
        <v>Programa de vacunación, bota pantalon, overol, guantes, tapabocas, mascarillas con filtos</v>
      </c>
      <c r="N39" s="91">
        <v>2</v>
      </c>
      <c r="O39" s="92">
        <v>3</v>
      </c>
      <c r="P39" s="92">
        <v>10</v>
      </c>
      <c r="Q39" s="59">
        <f t="shared" si="1"/>
        <v>6</v>
      </c>
      <c r="R39" s="59">
        <f t="shared" si="2"/>
        <v>60</v>
      </c>
      <c r="S39" s="93" t="str">
        <f t="shared" si="3"/>
        <v>M-6</v>
      </c>
      <c r="T39" s="94" t="str">
        <f t="shared" si="0"/>
        <v>III</v>
      </c>
      <c r="U39" s="95" t="str">
        <f t="shared" si="4"/>
        <v>Mejorable</v>
      </c>
      <c r="V39" s="195">
        <v>3</v>
      </c>
      <c r="W39" s="88" t="str">
        <f>VLOOKUP(H39,PELIGROS!A$2:G$445,6,0)</f>
        <v xml:space="preserve">Enfermedades Infectocontagiosas
</v>
      </c>
      <c r="X39" s="91"/>
      <c r="Y39" s="91"/>
      <c r="Z39" s="91"/>
      <c r="AA39" s="106"/>
      <c r="AB39" s="88" t="str">
        <f>VLOOKUP(H39,PELIGROS!A$2:G$445,7,0)</f>
        <v xml:space="preserve">Riesgo Biológico, Autocuidado y/o Uso y manejo adecuado de E.P.P.
</v>
      </c>
      <c r="AC39" s="195" t="s">
        <v>1233</v>
      </c>
      <c r="AD39" s="198" t="s">
        <v>1201</v>
      </c>
    </row>
    <row r="40" spans="1:30" ht="51" customHeight="1">
      <c r="A40" s="109"/>
      <c r="B40" s="109"/>
      <c r="C40" s="121"/>
      <c r="D40" s="168"/>
      <c r="E40" s="139"/>
      <c r="F40" s="139"/>
      <c r="G40" s="88" t="str">
        <f>VLOOKUP(H40,PELIGROS!A$1:G$445,2,0)</f>
        <v>Virus</v>
      </c>
      <c r="H40" s="57" t="s">
        <v>120</v>
      </c>
      <c r="I40" s="57" t="s">
        <v>1252</v>
      </c>
      <c r="J40" s="88" t="str">
        <f>VLOOKUP(H40,PELIGROS!A$2:G$445,3,0)</f>
        <v>Infecciones Virales</v>
      </c>
      <c r="K40" s="91"/>
      <c r="L40" s="88" t="str">
        <f>VLOOKUP(H40,PELIGROS!A$2:G$445,4,0)</f>
        <v>Inspecciones planeadas e inspecciones no planeadas, procedimientos de programas de seguridad y salud en el trabajo</v>
      </c>
      <c r="M40" s="88" t="str">
        <f>VLOOKUP(H40,PELIGROS!A$2:G$445,5,0)</f>
        <v>Programa de vacunación, bota pantalon, overol, guantes, tapabocas, mascarillas con filtos</v>
      </c>
      <c r="N40" s="91">
        <v>2</v>
      </c>
      <c r="O40" s="92">
        <v>3</v>
      </c>
      <c r="P40" s="92">
        <v>10</v>
      </c>
      <c r="Q40" s="59">
        <f t="shared" si="1"/>
        <v>6</v>
      </c>
      <c r="R40" s="59">
        <f t="shared" si="2"/>
        <v>60</v>
      </c>
      <c r="S40" s="93" t="str">
        <f t="shared" si="3"/>
        <v>M-6</v>
      </c>
      <c r="T40" s="94" t="str">
        <f t="shared" si="0"/>
        <v>III</v>
      </c>
      <c r="U40" s="95" t="str">
        <f t="shared" si="4"/>
        <v>Mejorable</v>
      </c>
      <c r="V40" s="118"/>
      <c r="W40" s="88" t="str">
        <f>VLOOKUP(H40,PELIGROS!A$2:G$445,6,0)</f>
        <v xml:space="preserve">Enfermedades Infectocontagiosas
</v>
      </c>
      <c r="X40" s="91"/>
      <c r="Y40" s="91"/>
      <c r="Z40" s="91"/>
      <c r="AA40" s="106"/>
      <c r="AB40" s="88" t="str">
        <f>VLOOKUP(H40,PELIGROS!A$2:G$445,7,0)</f>
        <v xml:space="preserve">Riesgo Biológico, Autocuidado y/o Uso y manejo adecuado de E.P.P.
</v>
      </c>
      <c r="AC40" s="119"/>
      <c r="AD40" s="121"/>
    </row>
    <row r="41" spans="1:30" ht="51" customHeight="1">
      <c r="A41" s="109"/>
      <c r="B41" s="109"/>
      <c r="C41" s="121"/>
      <c r="D41" s="168"/>
      <c r="E41" s="139"/>
      <c r="F41" s="139"/>
      <c r="G41" s="88" t="str">
        <f>VLOOKUP(H41,PELIGROS!A$1:G$445,2,0)</f>
        <v>INFRAROJA, ULTRAVIOLETA, VISIBLE, RADIOFRECUENCIA, MICROONDAS, LASER</v>
      </c>
      <c r="H41" s="57" t="s">
        <v>67</v>
      </c>
      <c r="I41" s="57" t="s">
        <v>1254</v>
      </c>
      <c r="J41" s="88" t="str">
        <f>VLOOKUP(H41,PELIGROS!A$2:G$445,3,0)</f>
        <v>CÁNCER, LESIONES DÉRMICAS Y OCULARES</v>
      </c>
      <c r="K41" s="91"/>
      <c r="L41" s="88" t="str">
        <f>VLOOKUP(H41,PELIGROS!A$2:G$445,4,0)</f>
        <v>Inspecciones planeadas e inspecciones no planeadas, procedimientos de programas de seguridad y salud en el trabajo</v>
      </c>
      <c r="M41" s="88" t="str">
        <f>VLOOKUP(H41,PELIGROS!A$2:G$445,5,0)</f>
        <v>PROGRAMA BLOQUEADOR SOLAR</v>
      </c>
      <c r="N41" s="91">
        <v>2</v>
      </c>
      <c r="O41" s="92">
        <v>3</v>
      </c>
      <c r="P41" s="92">
        <v>10</v>
      </c>
      <c r="Q41" s="59">
        <f t="shared" si="1"/>
        <v>6</v>
      </c>
      <c r="R41" s="59">
        <f t="shared" si="2"/>
        <v>60</v>
      </c>
      <c r="S41" s="93" t="str">
        <f t="shared" si="3"/>
        <v>M-6</v>
      </c>
      <c r="T41" s="94" t="str">
        <f t="shared" si="0"/>
        <v>III</v>
      </c>
      <c r="U41" s="95" t="str">
        <f t="shared" si="4"/>
        <v>Mejorable</v>
      </c>
      <c r="V41" s="118"/>
      <c r="W41" s="88" t="str">
        <f>VLOOKUP(H41,PELIGROS!A$2:G$445,6,0)</f>
        <v>CÁNCER</v>
      </c>
      <c r="X41" s="91"/>
      <c r="Y41" s="91"/>
      <c r="Z41" s="91"/>
      <c r="AA41" s="106"/>
      <c r="AB41" s="88" t="str">
        <f>VLOOKUP(H41,PELIGROS!A$2:G$445,7,0)</f>
        <v>N/A</v>
      </c>
      <c r="AC41" s="91" t="s">
        <v>1202</v>
      </c>
      <c r="AD41" s="121"/>
    </row>
    <row r="42" spans="1:30" ht="51" customHeight="1">
      <c r="A42" s="109"/>
      <c r="B42" s="109"/>
      <c r="C42" s="121"/>
      <c r="D42" s="168"/>
      <c r="E42" s="139"/>
      <c r="F42" s="139"/>
      <c r="G42" s="88" t="str">
        <f>VLOOKUP(H42,PELIGROS!A$1:G$445,2,0)</f>
        <v>MAQUINARIA O EQUIPO</v>
      </c>
      <c r="H42" s="57" t="s">
        <v>164</v>
      </c>
      <c r="I42" s="57" t="s">
        <v>1254</v>
      </c>
      <c r="J42" s="88" t="str">
        <f>VLOOKUP(H42,PELIGROS!A$2:G$445,3,0)</f>
        <v>SORDERA, ESTRÉS, HIPOACUSIA, CEFALA,IRRITABILIDAD</v>
      </c>
      <c r="K42" s="91"/>
      <c r="L42" s="88" t="str">
        <f>VLOOKUP(H42,PELIGROS!A$2:G$445,4,0)</f>
        <v>Inspecciones planeadas e inspecciones no planeadas, procedimientos de programas de seguridad y salud en el trabajo</v>
      </c>
      <c r="M42" s="88" t="str">
        <f>VLOOKUP(H42,PELIGROS!A$2:G$445,5,0)</f>
        <v>PVE RUIDO</v>
      </c>
      <c r="N42" s="91">
        <v>2</v>
      </c>
      <c r="O42" s="92">
        <v>3</v>
      </c>
      <c r="P42" s="92">
        <v>25</v>
      </c>
      <c r="Q42" s="59">
        <f t="shared" si="1"/>
        <v>6</v>
      </c>
      <c r="R42" s="59">
        <f t="shared" si="2"/>
        <v>150</v>
      </c>
      <c r="S42" s="93" t="str">
        <f t="shared" si="3"/>
        <v>M-6</v>
      </c>
      <c r="T42" s="94" t="str">
        <f t="shared" si="0"/>
        <v>II</v>
      </c>
      <c r="U42" s="95" t="str">
        <f t="shared" si="4"/>
        <v>No Aceptable o Aceptable Con Control Especifico</v>
      </c>
      <c r="V42" s="118"/>
      <c r="W42" s="88" t="str">
        <f>VLOOKUP(H42,PELIGROS!A$2:G$445,6,0)</f>
        <v>SORDERA</v>
      </c>
      <c r="X42" s="91"/>
      <c r="Y42" s="91"/>
      <c r="Z42" s="91"/>
      <c r="AA42" s="106"/>
      <c r="AB42" s="88" t="str">
        <f>VLOOKUP(H42,PELIGROS!A$2:G$445,7,0)</f>
        <v>USO DE EPP</v>
      </c>
      <c r="AC42" s="91" t="s">
        <v>1273</v>
      </c>
      <c r="AD42" s="121"/>
    </row>
    <row r="43" spans="1:30" ht="51" customHeight="1">
      <c r="A43" s="109"/>
      <c r="B43" s="109"/>
      <c r="C43" s="121"/>
      <c r="D43" s="168"/>
      <c r="E43" s="139"/>
      <c r="F43" s="139"/>
      <c r="G43" s="88" t="str">
        <f>VLOOKUP(H43,PELIGROS!A$1:G$445,2,0)</f>
        <v>MATERIAL PARTICULADO</v>
      </c>
      <c r="H43" s="57" t="s">
        <v>269</v>
      </c>
      <c r="I43" s="57" t="s">
        <v>1255</v>
      </c>
      <c r="J43" s="88" t="str">
        <f>VLOOKUP(H43,PELIGROS!A$2:G$445,3,0)</f>
        <v>NEUMOCONIOSIS, BRONQUITIS, ASMA, SILICOSIS</v>
      </c>
      <c r="K43" s="91"/>
      <c r="L43" s="88" t="str">
        <f>VLOOKUP(H43,PELIGROS!A$2:G$445,4,0)</f>
        <v>Inspecciones planeadas e inspecciones no planeadas, procedimientos de programas de seguridad y salud en el trabajo</v>
      </c>
      <c r="M43" s="88" t="str">
        <f>VLOOKUP(H43,PELIGROS!A$2:G$445,5,0)</f>
        <v>EPP MASCARILLAS Y FILTROS</v>
      </c>
      <c r="N43" s="91">
        <v>2</v>
      </c>
      <c r="O43" s="92">
        <v>3</v>
      </c>
      <c r="P43" s="92">
        <v>25</v>
      </c>
      <c r="Q43" s="59">
        <f t="shared" si="1"/>
        <v>6</v>
      </c>
      <c r="R43" s="59">
        <f t="shared" si="2"/>
        <v>150</v>
      </c>
      <c r="S43" s="93" t="str">
        <f t="shared" si="3"/>
        <v>M-6</v>
      </c>
      <c r="T43" s="94" t="str">
        <f t="shared" si="0"/>
        <v>II</v>
      </c>
      <c r="U43" s="95" t="str">
        <f t="shared" si="4"/>
        <v>No Aceptable o Aceptable Con Control Especifico</v>
      </c>
      <c r="V43" s="118"/>
      <c r="W43" s="88" t="str">
        <f>VLOOKUP(H43,PELIGROS!A$2:G$445,6,0)</f>
        <v>NEUMOCONIOSIS</v>
      </c>
      <c r="X43" s="91"/>
      <c r="Y43" s="91"/>
      <c r="Z43" s="91"/>
      <c r="AA43" s="106"/>
      <c r="AB43" s="88" t="str">
        <f>VLOOKUP(H43,PELIGROS!A$2:G$445,7,0)</f>
        <v>USO Y MANEJO DE LOS EPP</v>
      </c>
      <c r="AC43" s="91" t="s">
        <v>1238</v>
      </c>
      <c r="AD43" s="121"/>
    </row>
    <row r="44" spans="1:30" ht="39.75" customHeight="1">
      <c r="A44" s="109"/>
      <c r="B44" s="109"/>
      <c r="C44" s="121"/>
      <c r="D44" s="168"/>
      <c r="E44" s="139"/>
      <c r="F44" s="139"/>
      <c r="G44" s="88" t="str">
        <f>VLOOKUP(H44,PELIGROS!A$1:G$445,2,0)</f>
        <v>NATURALEZA DE LA TAREA</v>
      </c>
      <c r="H44" s="57" t="s">
        <v>76</v>
      </c>
      <c r="I44" s="57" t="s">
        <v>1256</v>
      </c>
      <c r="J44" s="88" t="str">
        <f>VLOOKUP(H44,PELIGROS!A$2:G$445,3,0)</f>
        <v>ESTRÉS,  TRANSTORNOS DEL SUEÑO</v>
      </c>
      <c r="K44" s="91"/>
      <c r="L44" s="88" t="str">
        <f>VLOOKUP(H44,PELIGROS!A$2:G$445,4,0)</f>
        <v>N/A</v>
      </c>
      <c r="M44" s="88" t="str">
        <f>VLOOKUP(H44,PELIGROS!A$2:G$445,5,0)</f>
        <v>PVE PSICOSOCIAL</v>
      </c>
      <c r="N44" s="91">
        <v>2</v>
      </c>
      <c r="O44" s="92">
        <v>3</v>
      </c>
      <c r="P44" s="92">
        <v>10</v>
      </c>
      <c r="Q44" s="59">
        <f t="shared" si="1"/>
        <v>6</v>
      </c>
      <c r="R44" s="59">
        <f t="shared" si="2"/>
        <v>60</v>
      </c>
      <c r="S44" s="93" t="str">
        <f t="shared" si="3"/>
        <v>M-6</v>
      </c>
      <c r="T44" s="94" t="str">
        <f t="shared" si="0"/>
        <v>III</v>
      </c>
      <c r="U44" s="95" t="str">
        <f t="shared" si="4"/>
        <v>Mejorable</v>
      </c>
      <c r="V44" s="118"/>
      <c r="W44" s="88" t="str">
        <f>VLOOKUP(H44,PELIGROS!A$2:G$445,6,0)</f>
        <v>ESTRÉS</v>
      </c>
      <c r="X44" s="91"/>
      <c r="Y44" s="91"/>
      <c r="Z44" s="91"/>
      <c r="AA44" s="106"/>
      <c r="AB44" s="88" t="str">
        <f>VLOOKUP(H44,PELIGROS!A$2:G$445,7,0)</f>
        <v>N/A</v>
      </c>
      <c r="AC44" s="195" t="s">
        <v>1275</v>
      </c>
      <c r="AD44" s="121"/>
    </row>
    <row r="45" spans="1:30" ht="39.75" customHeight="1">
      <c r="A45" s="109"/>
      <c r="B45" s="109"/>
      <c r="C45" s="121"/>
      <c r="D45" s="168"/>
      <c r="E45" s="139"/>
      <c r="F45" s="139"/>
      <c r="G45" s="88" t="str">
        <f>VLOOKUP(H45,PELIGROS!A$1:G$445,2,0)</f>
        <v xml:space="preserve"> ALTA CONCENTRACIÓN</v>
      </c>
      <c r="H45" s="57" t="s">
        <v>88</v>
      </c>
      <c r="I45" s="57" t="s">
        <v>1256</v>
      </c>
      <c r="J45" s="88" t="str">
        <f>VLOOKUP(H45,PELIGROS!A$2:G$445,3,0)</f>
        <v>ESTRÉS, DEPRESIÓN, TRANSTORNOS DEL SUEÑO, AUSENCIA DE ATENCIÓN</v>
      </c>
      <c r="K45" s="91"/>
      <c r="L45" s="88" t="str">
        <f>VLOOKUP(H45,PELIGROS!A$2:G$445,4,0)</f>
        <v>N/A</v>
      </c>
      <c r="M45" s="88" t="str">
        <f>VLOOKUP(H45,PELIGROS!A$2:G$445,5,0)</f>
        <v>PVE PSICOSOCIAL</v>
      </c>
      <c r="N45" s="91">
        <v>2</v>
      </c>
      <c r="O45" s="92">
        <v>2</v>
      </c>
      <c r="P45" s="92">
        <v>10</v>
      </c>
      <c r="Q45" s="59">
        <f t="shared" si="1"/>
        <v>4</v>
      </c>
      <c r="R45" s="59">
        <f t="shared" si="2"/>
        <v>40</v>
      </c>
      <c r="S45" s="93" t="str">
        <f t="shared" si="3"/>
        <v>B-4</v>
      </c>
      <c r="T45" s="94" t="str">
        <f t="shared" si="0"/>
        <v>III</v>
      </c>
      <c r="U45" s="95" t="str">
        <f t="shared" si="4"/>
        <v>Mejorable</v>
      </c>
      <c r="V45" s="118"/>
      <c r="W45" s="88" t="str">
        <f>VLOOKUP(H45,PELIGROS!A$2:G$445,6,0)</f>
        <v>ESTRÉS, ALTERACIÓN DEL SISTEMA NERVIOSO</v>
      </c>
      <c r="X45" s="91"/>
      <c r="Y45" s="91"/>
      <c r="Z45" s="91"/>
      <c r="AA45" s="106"/>
      <c r="AB45" s="88" t="str">
        <f>VLOOKUP(H45,PELIGROS!A$2:G$445,7,0)</f>
        <v>N/A</v>
      </c>
      <c r="AC45" s="119"/>
      <c r="AD45" s="121"/>
    </row>
    <row r="46" spans="1:30" ht="51">
      <c r="A46" s="109"/>
      <c r="B46" s="109"/>
      <c r="C46" s="121"/>
      <c r="D46" s="168"/>
      <c r="E46" s="139"/>
      <c r="F46" s="139"/>
      <c r="G46" s="88" t="str">
        <f>VLOOKUP(H46,PELIGROS!A$1:G$445,2,0)</f>
        <v>Forzadas, Prolongadas</v>
      </c>
      <c r="H46" s="57" t="s">
        <v>40</v>
      </c>
      <c r="I46" s="57" t="s">
        <v>1257</v>
      </c>
      <c r="J46" s="88" t="str">
        <f>VLOOKUP(H46,PELIGROS!A$2:G$445,3,0)</f>
        <v xml:space="preserve">Lesiones osteomusculares, lesiones osteoarticulares
</v>
      </c>
      <c r="K46" s="91"/>
      <c r="L46" s="88" t="str">
        <f>VLOOKUP(H46,PELIGROS!A$2:G$445,4,0)</f>
        <v>Inspecciones planeadas e inspecciones no planeadas, procedimientos de programas de seguridad y salud en el trabajo</v>
      </c>
      <c r="M46" s="88" t="str">
        <f>VLOOKUP(H46,PELIGROS!A$2:G$445,5,0)</f>
        <v>PVE Biomecánico, programa pausas activas, exámenes periódicos, recomendaciones, control de posturas</v>
      </c>
      <c r="N46" s="91">
        <v>2</v>
      </c>
      <c r="O46" s="92">
        <v>3</v>
      </c>
      <c r="P46" s="92">
        <v>25</v>
      </c>
      <c r="Q46" s="59">
        <f t="shared" si="1"/>
        <v>6</v>
      </c>
      <c r="R46" s="59">
        <f t="shared" si="2"/>
        <v>150</v>
      </c>
      <c r="S46" s="93" t="str">
        <f t="shared" si="3"/>
        <v>M-6</v>
      </c>
      <c r="T46" s="94" t="str">
        <f t="shared" si="0"/>
        <v>II</v>
      </c>
      <c r="U46" s="95" t="str">
        <f t="shared" si="4"/>
        <v>No Aceptable o Aceptable Con Control Especifico</v>
      </c>
      <c r="V46" s="118"/>
      <c r="W46" s="88" t="str">
        <f>VLOOKUP(H46,PELIGROS!A$2:G$445,6,0)</f>
        <v>Enfermedades Osteomusculares</v>
      </c>
      <c r="X46" s="91"/>
      <c r="Y46" s="91"/>
      <c r="Z46" s="91"/>
      <c r="AA46" s="106"/>
      <c r="AB46" s="88" t="str">
        <f>VLOOKUP(H46,PELIGROS!A$2:G$445,7,0)</f>
        <v>Prevención en lesiones osteomusculares, líderes de pausas activas</v>
      </c>
      <c r="AC46" s="91" t="s">
        <v>1204</v>
      </c>
      <c r="AD46" s="121"/>
    </row>
    <row r="47" spans="1:30" ht="51" customHeight="1">
      <c r="A47" s="109"/>
      <c r="B47" s="109"/>
      <c r="C47" s="121"/>
      <c r="D47" s="168"/>
      <c r="E47" s="139"/>
      <c r="F47" s="139"/>
      <c r="G47" s="88" t="str">
        <f>VLOOKUP(H47,PELIGROS!A$1:G$445,2,0)</f>
        <v>Atropellamiento, Envestir</v>
      </c>
      <c r="H47" s="57" t="s">
        <v>1188</v>
      </c>
      <c r="I47" s="57" t="s">
        <v>1260</v>
      </c>
      <c r="J47" s="88" t="str">
        <f>VLOOKUP(H47,PELIGROS!A$2:G$445,3,0)</f>
        <v>Lesiones, pérdidas materiales, muerte</v>
      </c>
      <c r="K47" s="91"/>
      <c r="L47" s="88" t="str">
        <f>VLOOKUP(H47,PELIGROS!A$2:G$445,4,0)</f>
        <v>Inspecciones planeadas e inspecciones no planeadas, procedimientos de programas de seguridad y salud en el trabajo</v>
      </c>
      <c r="M47" s="88" t="str">
        <f>VLOOKUP(H47,PELIGROS!A$2:G$445,5,0)</f>
        <v>Programa de seguridad vial, señalización</v>
      </c>
      <c r="N47" s="91">
        <v>2</v>
      </c>
      <c r="O47" s="92">
        <v>3</v>
      </c>
      <c r="P47" s="92">
        <v>60</v>
      </c>
      <c r="Q47" s="59">
        <f t="shared" si="1"/>
        <v>6</v>
      </c>
      <c r="R47" s="59">
        <f t="shared" si="2"/>
        <v>360</v>
      </c>
      <c r="S47" s="93" t="str">
        <f t="shared" si="3"/>
        <v>M-6</v>
      </c>
      <c r="T47" s="94" t="str">
        <f t="shared" si="0"/>
        <v>II</v>
      </c>
      <c r="U47" s="95" t="str">
        <f t="shared" si="4"/>
        <v>No Aceptable o Aceptable Con Control Especifico</v>
      </c>
      <c r="V47" s="118"/>
      <c r="W47" s="88" t="str">
        <f>VLOOKUP(H47,PELIGROS!A$2:G$445,6,0)</f>
        <v>Muerte</v>
      </c>
      <c r="X47" s="91"/>
      <c r="Y47" s="91"/>
      <c r="Z47" s="91"/>
      <c r="AA47" s="106"/>
      <c r="AB47" s="88" t="str">
        <f>VLOOKUP(H47,PELIGROS!A$2:G$445,7,0)</f>
        <v>Seguridad vial y manejo defensivo, aseguramiento de áreas de trabajo</v>
      </c>
      <c r="AC47" s="91" t="s">
        <v>1205</v>
      </c>
      <c r="AD47" s="121"/>
    </row>
    <row r="48" spans="1:30" ht="40.5">
      <c r="A48" s="109"/>
      <c r="B48" s="109"/>
      <c r="C48" s="121"/>
      <c r="D48" s="168"/>
      <c r="E48" s="139"/>
      <c r="F48" s="139"/>
      <c r="G48" s="88" t="str">
        <f>VLOOKUP(H48,PELIGROS!A$1:G$445,2,0)</f>
        <v>Superficies de trabajo irregulares o deslizantes</v>
      </c>
      <c r="H48" s="57" t="s">
        <v>597</v>
      </c>
      <c r="I48" s="57" t="s">
        <v>1260</v>
      </c>
      <c r="J48" s="88" t="str">
        <f>VLOOKUP(H48,PELIGROS!A$2:G$445,3,0)</f>
        <v>Caidas del mismo nivel, fracturas, golpe con objetos, caídas de objetos, obstrucción de rutas de evacuación</v>
      </c>
      <c r="K48" s="91"/>
      <c r="L48" s="88" t="str">
        <f>VLOOKUP(H48,PELIGROS!A$2:G$445,4,0)</f>
        <v>N/A</v>
      </c>
      <c r="M48" s="88" t="str">
        <f>VLOOKUP(H48,PELIGROS!A$2:G$445,5,0)</f>
        <v>N/A</v>
      </c>
      <c r="N48" s="91">
        <v>2</v>
      </c>
      <c r="O48" s="92">
        <v>3</v>
      </c>
      <c r="P48" s="92">
        <v>25</v>
      </c>
      <c r="Q48" s="59">
        <f t="shared" si="1"/>
        <v>6</v>
      </c>
      <c r="R48" s="59">
        <f t="shared" si="2"/>
        <v>150</v>
      </c>
      <c r="S48" s="93" t="str">
        <f t="shared" si="3"/>
        <v>M-6</v>
      </c>
      <c r="T48" s="94" t="str">
        <f t="shared" si="0"/>
        <v>II</v>
      </c>
      <c r="U48" s="95" t="str">
        <f t="shared" si="4"/>
        <v>No Aceptable o Aceptable Con Control Especifico</v>
      </c>
      <c r="V48" s="118"/>
      <c r="W48" s="88" t="str">
        <f>VLOOKUP(H48,PELIGROS!A$2:G$445,6,0)</f>
        <v>Caídas de distinto nivel</v>
      </c>
      <c r="X48" s="91"/>
      <c r="Y48" s="91"/>
      <c r="Z48" s="91"/>
      <c r="AA48" s="106"/>
      <c r="AB48" s="88" t="str">
        <f>VLOOKUP(H48,PELIGROS!A$2:G$445,7,0)</f>
        <v>Pautas Básicas en orden y aseo en el lugar de trabajo, actos y condiciones inseguras</v>
      </c>
      <c r="AC48" s="91" t="s">
        <v>1206</v>
      </c>
      <c r="AD48" s="121"/>
    </row>
    <row r="49" spans="1:30" ht="89.25">
      <c r="A49" s="109"/>
      <c r="B49" s="109"/>
      <c r="C49" s="121"/>
      <c r="D49" s="168"/>
      <c r="E49" s="139"/>
      <c r="F49" s="139"/>
      <c r="G49" s="88" t="str">
        <f>VLOOKUP(H49,PELIGROS!A$1:G$445,2,0)</f>
        <v>MANTENIMIENTO DE PUENTE GRUAS, LIMPIEZA DE CANALES, MANTENIMIENTO DE INSTALACIONES LOCATIVAS, MANTENIMIENTO Y REPARACIÓN DE POZOS</v>
      </c>
      <c r="H49" s="57" t="s">
        <v>624</v>
      </c>
      <c r="I49" s="57" t="s">
        <v>1260</v>
      </c>
      <c r="J49" s="88" t="str">
        <f>VLOOKUP(H49,PELIGROS!A$2:G$445,3,0)</f>
        <v>LESIONES, FRACTURAS, MUERTE</v>
      </c>
      <c r="K49" s="91"/>
      <c r="L49" s="88" t="str">
        <f>VLOOKUP(H49,PELIGROS!A$2:G$445,4,0)</f>
        <v>Inspecciones planeadas e inspecciones no planeadas, procedimientos de programas de seguridad y salud en el trabajo</v>
      </c>
      <c r="M49" s="88" t="str">
        <f>VLOOKUP(H49,PELIGROS!A$2:G$445,5,0)</f>
        <v>EPP</v>
      </c>
      <c r="N49" s="91">
        <v>2</v>
      </c>
      <c r="O49" s="92">
        <v>3</v>
      </c>
      <c r="P49" s="92">
        <v>60</v>
      </c>
      <c r="Q49" s="59">
        <f t="shared" ref="Q49" si="10">N49*O49</f>
        <v>6</v>
      </c>
      <c r="R49" s="59">
        <f t="shared" ref="R49" si="11">P49*Q49</f>
        <v>360</v>
      </c>
      <c r="S49" s="93" t="str">
        <f t="shared" ref="S49" si="12">IF(Q49=40,"MA-40",IF(Q49=30,"MA-30",IF(Q49=20,"A-20",IF(Q49=10,"A-10",IF(Q49=24,"MA-24",IF(Q49=18,"A-18",IF(Q49=12,"A-12",IF(Q49=6,"M-6",IF(Q49=8,"M-8",IF(Q49=6,"M-6",IF(Q49=4,"B-4",IF(Q49=2,"B-2",))))))))))))</f>
        <v>M-6</v>
      </c>
      <c r="T49" s="94" t="str">
        <f t="shared" ref="T49" si="13">IF(R49&lt;=20,"IV",IF(R49&lt;=120,"III",IF(R49&lt;=500,"II",IF(R49&lt;=4000,"I"))))</f>
        <v>II</v>
      </c>
      <c r="U49" s="95" t="str">
        <f t="shared" ref="U49" si="14">IF(T49=0,"",IF(T49="IV","Aceptable",IF(T49="III","Mejorable",IF(T49="II","No Aceptable o Aceptable Con Control Especifico",IF(T49="I","No Aceptable","")))))</f>
        <v>No Aceptable o Aceptable Con Control Especifico</v>
      </c>
      <c r="V49" s="118"/>
      <c r="W49" s="88" t="str">
        <f>VLOOKUP(H49,PELIGROS!A$2:G$445,6,0)</f>
        <v>MUERTE</v>
      </c>
      <c r="X49" s="91"/>
      <c r="Y49" s="91"/>
      <c r="Z49" s="91"/>
      <c r="AA49" s="106"/>
      <c r="AB49" s="88" t="str">
        <f>VLOOKUP(H49,PELIGROS!A$2:G$445,7,0)</f>
        <v>CERTIFICACIÓN Y/O ENTRENAMIENTO EN TRABAJO SEGURO EN ALTURAS; DILGENCIAMIENTO DE PERMISO DE TRABAJO; USO Y MANEJO ADECUADO DE E.P.P.; ARME Y DESARME DE ANDAMIOS</v>
      </c>
      <c r="AC49" s="91"/>
      <c r="AD49" s="121"/>
    </row>
    <row r="50" spans="1:30" ht="63.75">
      <c r="A50" s="109"/>
      <c r="B50" s="109"/>
      <c r="C50" s="121"/>
      <c r="D50" s="168"/>
      <c r="E50" s="139"/>
      <c r="F50" s="139"/>
      <c r="G50" s="88" t="str">
        <f>VLOOKUP(H50,PELIGROS!A$1:G$445,2,0)</f>
        <v>Atraco, golpiza, atentados y secuestrados</v>
      </c>
      <c r="H50" s="57" t="s">
        <v>57</v>
      </c>
      <c r="I50" s="57" t="s">
        <v>1260</v>
      </c>
      <c r="J50" s="88" t="str">
        <f>VLOOKUP(H50,PELIGROS!A$2:G$445,3,0)</f>
        <v>Estrés, golpes, Secuestros</v>
      </c>
      <c r="K50" s="91"/>
      <c r="L50" s="88" t="str">
        <f>VLOOKUP(H50,PELIGROS!A$2:G$445,4,0)</f>
        <v>Inspecciones planeadas e inspecciones no planeadas, procedimientos de programas de seguridad y salud en el trabajo</v>
      </c>
      <c r="M50" s="88" t="str">
        <f>VLOOKUP(H50,PELIGROS!A$2:G$445,5,0)</f>
        <v xml:space="preserve">Uniformes Corporativos, Caquetas corporativas, Carnetización
</v>
      </c>
      <c r="N50" s="91">
        <v>2</v>
      </c>
      <c r="O50" s="92">
        <v>3</v>
      </c>
      <c r="P50" s="92">
        <v>60</v>
      </c>
      <c r="Q50" s="59">
        <f t="shared" si="1"/>
        <v>6</v>
      </c>
      <c r="R50" s="59">
        <f t="shared" si="2"/>
        <v>360</v>
      </c>
      <c r="S50" s="93" t="str">
        <f t="shared" si="3"/>
        <v>M-6</v>
      </c>
      <c r="T50" s="94" t="str">
        <f t="shared" si="0"/>
        <v>II</v>
      </c>
      <c r="U50" s="95" t="str">
        <f t="shared" si="4"/>
        <v>No Aceptable o Aceptable Con Control Especifico</v>
      </c>
      <c r="V50" s="118"/>
      <c r="W50" s="88" t="str">
        <f>VLOOKUP(H50,PELIGROS!A$2:G$445,6,0)</f>
        <v>Secuestros</v>
      </c>
      <c r="X50" s="91"/>
      <c r="Y50" s="91"/>
      <c r="Z50" s="91"/>
      <c r="AA50" s="106"/>
      <c r="AB50" s="88" t="str">
        <f>VLOOKUP(H50,PELIGROS!A$2:G$445,7,0)</f>
        <v>N/A</v>
      </c>
      <c r="AC50" s="91" t="s">
        <v>1207</v>
      </c>
      <c r="AD50" s="121"/>
    </row>
    <row r="51" spans="1:30" ht="51.75" thickBot="1">
      <c r="A51" s="110"/>
      <c r="B51" s="110"/>
      <c r="C51" s="185"/>
      <c r="D51" s="179"/>
      <c r="E51" s="180"/>
      <c r="F51" s="180"/>
      <c r="G51" s="88" t="str">
        <f>VLOOKUP(H51,PELIGROS!A$1:G$445,2,0)</f>
        <v>SISMOS, INCENDIOS, INUNDACIONES, TERREMOTOS, VENDAVALES, DERRUMBE</v>
      </c>
      <c r="H51" s="57" t="s">
        <v>62</v>
      </c>
      <c r="I51" s="57" t="s">
        <v>1263</v>
      </c>
      <c r="J51" s="88" t="str">
        <f>VLOOKUP(H51,PELIGROS!A$2:G$445,3,0)</f>
        <v>SISMOS, INCENDIOS, INUNDACIONES, TERREMOTOS, VENDAVALES</v>
      </c>
      <c r="K51" s="91"/>
      <c r="L51" s="88" t="str">
        <f>VLOOKUP(H51,PELIGROS!A$2:G$445,4,0)</f>
        <v>Inspecciones planeadas e inspecciones no planeadas, procedimientos de programas de seguridad y salud en el trabajo</v>
      </c>
      <c r="M51" s="88" t="str">
        <f>VLOOKUP(H51,PELIGROS!A$2:G$445,5,0)</f>
        <v>BRIGADAS DE EMERGENCIAS</v>
      </c>
      <c r="N51" s="91">
        <v>2</v>
      </c>
      <c r="O51" s="92">
        <v>1</v>
      </c>
      <c r="P51" s="92">
        <v>100</v>
      </c>
      <c r="Q51" s="59">
        <f t="shared" si="1"/>
        <v>2</v>
      </c>
      <c r="R51" s="59">
        <f t="shared" si="2"/>
        <v>200</v>
      </c>
      <c r="S51" s="93" t="str">
        <f t="shared" si="3"/>
        <v>B-2</v>
      </c>
      <c r="T51" s="94" t="str">
        <f t="shared" si="0"/>
        <v>II</v>
      </c>
      <c r="U51" s="95" t="str">
        <f t="shared" si="4"/>
        <v>No Aceptable o Aceptable Con Control Especifico</v>
      </c>
      <c r="V51" s="119"/>
      <c r="W51" s="88" t="str">
        <f>VLOOKUP(H51,PELIGROS!A$2:G$445,6,0)</f>
        <v>MUERTE</v>
      </c>
      <c r="X51" s="91"/>
      <c r="Y51" s="91"/>
      <c r="Z51" s="91"/>
      <c r="AA51" s="106"/>
      <c r="AB51" s="88" t="str">
        <f>VLOOKUP(H51,PELIGROS!A$2:G$445,7,0)</f>
        <v>ENTRENAMIENTO DE LA BRIGADA; DIVULGACIÓN DE PLAN DE EMERGENCIA</v>
      </c>
      <c r="AC51" s="91" t="s">
        <v>1208</v>
      </c>
      <c r="AD51" s="122"/>
    </row>
    <row r="52" spans="1:30" ht="15">
      <c r="A52" s="14"/>
      <c r="B52" s="14"/>
      <c r="C52" s="22" t="e">
        <f>VLOOKUP(E52,FUNCIONES!A$2:C$82,2,0)</f>
        <v>#N/A</v>
      </c>
      <c r="D52" s="23" t="e">
        <f>VLOOKUP(E52,FUNCIONES!A$2:C$82,3,0)</f>
        <v>#N/A</v>
      </c>
      <c r="E52" s="24"/>
      <c r="F52" s="16"/>
      <c r="G52" s="25" t="e">
        <f>VLOOKUP(H52,PELIGROS!A$1:G$445,2,0)</f>
        <v>#N/A</v>
      </c>
      <c r="H52" s="26"/>
      <c r="I52" s="26"/>
      <c r="J52" s="25" t="e">
        <f>VLOOKUP(H52,PELIGROS!A$2:G$445,3,0)</f>
        <v>#N/A</v>
      </c>
      <c r="K52" s="18"/>
      <c r="L52" s="25" t="e">
        <f>VLOOKUP(H52,PELIGROS!A$2:G$445,4,0)</f>
        <v>#N/A</v>
      </c>
      <c r="M52" s="25" t="e">
        <f>VLOOKUP(H52,PELIGROS!A$2:G$445,5,0)</f>
        <v>#N/A</v>
      </c>
      <c r="N52" s="18"/>
      <c r="O52" s="19"/>
      <c r="P52" s="19"/>
      <c r="Q52" s="27">
        <f t="shared" ref="Q52" si="15">N52*O52</f>
        <v>0</v>
      </c>
      <c r="R52" s="27">
        <f t="shared" ref="R52" si="16">P52*Q52</f>
        <v>0</v>
      </c>
      <c r="S52" s="33">
        <f t="shared" ref="S52" si="17">IF(Q52=40,"MA-40",IF(Q52=30,"MA-30",IF(Q52=20,"A-20",IF(Q52=10,"A-10",IF(Q52=24,"MA-24",IF(Q52=18,"A-18",IF(Q52=12,"A-12",IF(Q52=6,"M-6",IF(Q52=8,"M-8",IF(Q52=6,"M-6",IF(Q52=4,"B-4",IF(Q52=2,"B-2",))))))))))))</f>
        <v>0</v>
      </c>
      <c r="T52" s="34" t="str">
        <f t="shared" ref="T52" si="18">IF(R52&lt;=20,"IV",IF(R52&lt;=120,"III",IF(R52&lt;=500,"II",IF(R52&lt;=4000,"I"))))</f>
        <v>IV</v>
      </c>
      <c r="U52" s="35" t="str">
        <f t="shared" ref="U52" si="19">IF(T52=0,"",IF(T52="IV","Aceptable",IF(T52="III","Mejorable",IF(T52="II","No Aceptable o Aceptable Con Control Especifico",IF(T52="I","No Aceptable","")))))</f>
        <v>Aceptable</v>
      </c>
      <c r="V52" s="18"/>
      <c r="W52" s="25" t="e">
        <f>VLOOKUP(H52,PELIGROS!A$2:G$445,6,0)</f>
        <v>#N/A</v>
      </c>
      <c r="X52" s="20"/>
      <c r="Y52" s="20"/>
      <c r="Z52" s="20"/>
      <c r="AA52" s="15"/>
      <c r="AB52" s="22" t="e">
        <f>VLOOKUP(H52,PELIGROS!A$2:G$445,7,0)</f>
        <v>#N/A</v>
      </c>
      <c r="AC52" s="20"/>
      <c r="AD52" s="17"/>
    </row>
    <row r="54" spans="1:30" ht="13.5" thickBot="1"/>
    <row r="55" spans="1:30" ht="15.75" customHeight="1" thickBot="1">
      <c r="A55" s="165" t="s">
        <v>1194</v>
      </c>
      <c r="B55" s="165"/>
      <c r="C55" s="165"/>
      <c r="D55" s="165"/>
      <c r="E55" s="165"/>
      <c r="F55" s="165"/>
      <c r="G55" s="165"/>
    </row>
    <row r="56" spans="1:30" ht="15.75" customHeight="1" thickBot="1">
      <c r="A56" s="157" t="s">
        <v>1195</v>
      </c>
      <c r="B56" s="157"/>
      <c r="C56" s="157"/>
      <c r="D56" s="166" t="s">
        <v>1196</v>
      </c>
      <c r="E56" s="166"/>
      <c r="F56" s="166"/>
      <c r="G56" s="166"/>
    </row>
    <row r="57" spans="1:30" ht="15.75" customHeight="1">
      <c r="A57" s="181" t="s">
        <v>1325</v>
      </c>
      <c r="B57" s="182"/>
      <c r="C57" s="183"/>
      <c r="D57" s="147" t="s">
        <v>1283</v>
      </c>
      <c r="E57" s="147"/>
      <c r="F57" s="147"/>
      <c r="G57" s="147"/>
    </row>
    <row r="58" spans="1:30" ht="15.75" customHeight="1">
      <c r="A58" s="148" t="s">
        <v>1226</v>
      </c>
      <c r="B58" s="149"/>
      <c r="C58" s="150"/>
      <c r="D58" s="164" t="s">
        <v>1284</v>
      </c>
      <c r="E58" s="164"/>
      <c r="F58" s="164"/>
      <c r="G58" s="164"/>
    </row>
    <row r="59" spans="1:30" ht="15" customHeight="1">
      <c r="A59" s="148" t="s">
        <v>1226</v>
      </c>
      <c r="B59" s="149"/>
      <c r="C59" s="150"/>
      <c r="D59" s="164" t="s">
        <v>1245</v>
      </c>
      <c r="E59" s="164"/>
      <c r="F59" s="164"/>
      <c r="G59" s="164"/>
    </row>
    <row r="60" spans="1:30" ht="15" customHeight="1">
      <c r="A60" s="148" t="s">
        <v>1214</v>
      </c>
      <c r="B60" s="149"/>
      <c r="C60" s="150"/>
      <c r="D60" s="164" t="s">
        <v>1247</v>
      </c>
      <c r="E60" s="164"/>
      <c r="F60" s="164"/>
      <c r="G60" s="164"/>
    </row>
    <row r="61" spans="1:30" s="3" customFormat="1" ht="14.25" customHeight="1">
      <c r="A61" s="154" t="s">
        <v>1325</v>
      </c>
      <c r="B61" s="155"/>
      <c r="C61" s="156"/>
      <c r="D61" s="147" t="s">
        <v>1285</v>
      </c>
      <c r="E61" s="147"/>
      <c r="F61" s="147"/>
      <c r="G61" s="147"/>
      <c r="J61" s="1"/>
      <c r="K61" s="2"/>
      <c r="L61" s="2"/>
      <c r="M61" s="2"/>
      <c r="N61" s="1"/>
      <c r="O61" s="1"/>
      <c r="P61" s="1"/>
      <c r="Q61" s="1"/>
      <c r="R61" s="1"/>
      <c r="S61" s="1"/>
      <c r="T61" s="1"/>
      <c r="U61" s="1"/>
      <c r="V61" s="1"/>
      <c r="W61" s="1"/>
      <c r="X61" s="1"/>
      <c r="Y61" s="1"/>
      <c r="Z61" s="1"/>
      <c r="AA61" s="1"/>
      <c r="AB61" s="4"/>
      <c r="AC61" s="1"/>
      <c r="AD61" s="1"/>
    </row>
    <row r="62" spans="1:30" s="3" customFormat="1" ht="15" customHeight="1">
      <c r="A62" s="148" t="s">
        <v>1226</v>
      </c>
      <c r="B62" s="149"/>
      <c r="C62" s="150"/>
      <c r="D62" s="164" t="s">
        <v>1286</v>
      </c>
      <c r="E62" s="164"/>
      <c r="F62" s="164"/>
      <c r="G62" s="164"/>
      <c r="J62" s="1"/>
      <c r="K62" s="2"/>
      <c r="L62" s="2"/>
      <c r="M62" s="2"/>
      <c r="N62" s="1"/>
      <c r="O62" s="1"/>
      <c r="P62" s="1"/>
      <c r="Q62" s="1"/>
      <c r="R62" s="1"/>
      <c r="S62" s="1"/>
      <c r="T62" s="1"/>
      <c r="U62" s="1"/>
      <c r="V62" s="1"/>
      <c r="W62" s="1"/>
      <c r="X62" s="1"/>
      <c r="Y62" s="1"/>
      <c r="Z62" s="1"/>
      <c r="AA62" s="1"/>
      <c r="AB62" s="4"/>
      <c r="AC62" s="1"/>
      <c r="AD62" s="1"/>
    </row>
    <row r="63" spans="1:30" s="3" customFormat="1" ht="15" customHeight="1">
      <c r="A63" s="148" t="s">
        <v>1226</v>
      </c>
      <c r="B63" s="149"/>
      <c r="C63" s="150"/>
      <c r="D63" s="164" t="s">
        <v>1235</v>
      </c>
      <c r="E63" s="164"/>
      <c r="F63" s="164"/>
      <c r="G63" s="164"/>
      <c r="J63" s="1"/>
      <c r="K63" s="2"/>
      <c r="L63" s="2"/>
      <c r="M63" s="2"/>
      <c r="N63" s="1"/>
      <c r="O63" s="1"/>
      <c r="P63" s="1"/>
      <c r="Q63" s="1"/>
      <c r="R63" s="1"/>
      <c r="S63" s="1"/>
      <c r="T63" s="1"/>
      <c r="U63" s="1"/>
      <c r="V63" s="1"/>
      <c r="W63" s="1"/>
      <c r="X63" s="1"/>
      <c r="Y63" s="1"/>
      <c r="Z63" s="1"/>
      <c r="AA63" s="1"/>
      <c r="AB63" s="4"/>
      <c r="AC63" s="1"/>
      <c r="AD63" s="1"/>
    </row>
    <row r="64" spans="1:30" s="3" customFormat="1" ht="15" customHeight="1">
      <c r="A64" s="154" t="s">
        <v>1214</v>
      </c>
      <c r="B64" s="155"/>
      <c r="C64" s="156"/>
      <c r="D64" s="164" t="s">
        <v>1289</v>
      </c>
      <c r="E64" s="164"/>
      <c r="F64" s="164"/>
      <c r="G64" s="164"/>
      <c r="J64" s="1"/>
      <c r="K64" s="2"/>
      <c r="L64" s="2"/>
      <c r="M64" s="2"/>
      <c r="N64" s="1"/>
      <c r="O64" s="1"/>
      <c r="P64" s="1"/>
      <c r="Q64" s="1"/>
      <c r="R64" s="1"/>
      <c r="S64" s="1"/>
      <c r="T64" s="1"/>
      <c r="U64" s="1"/>
      <c r="V64" s="1"/>
      <c r="W64" s="1"/>
      <c r="X64" s="1"/>
      <c r="Y64" s="1"/>
      <c r="Z64" s="1"/>
      <c r="AA64" s="1"/>
      <c r="AB64" s="4"/>
      <c r="AC64" s="1"/>
      <c r="AD64" s="1"/>
    </row>
    <row r="65" spans="1:30" s="3" customFormat="1" ht="15.75" customHeight="1">
      <c r="A65" s="148" t="s">
        <v>1226</v>
      </c>
      <c r="B65" s="149"/>
      <c r="C65" s="150"/>
      <c r="D65" s="164" t="s">
        <v>1290</v>
      </c>
      <c r="E65" s="164"/>
      <c r="F65" s="164"/>
      <c r="G65" s="164"/>
      <c r="J65" s="1"/>
      <c r="K65" s="2"/>
      <c r="L65" s="2"/>
      <c r="M65" s="2"/>
      <c r="N65" s="1"/>
      <c r="O65" s="1"/>
      <c r="P65" s="1"/>
      <c r="Q65" s="1"/>
      <c r="R65" s="1"/>
      <c r="S65" s="1"/>
      <c r="T65" s="1"/>
      <c r="U65" s="1"/>
      <c r="V65" s="1"/>
      <c r="W65" s="1"/>
      <c r="X65" s="1"/>
      <c r="Y65" s="1"/>
      <c r="Z65" s="1"/>
      <c r="AA65" s="1"/>
      <c r="AB65" s="4"/>
      <c r="AC65" s="1"/>
      <c r="AD65" s="1"/>
    </row>
    <row r="66" spans="1:30" s="3" customFormat="1" ht="14.25" customHeight="1">
      <c r="A66" s="148" t="s">
        <v>1226</v>
      </c>
      <c r="B66" s="149"/>
      <c r="C66" s="150"/>
      <c r="D66" s="164" t="s">
        <v>1271</v>
      </c>
      <c r="E66" s="164"/>
      <c r="F66" s="164"/>
      <c r="G66" s="164"/>
      <c r="J66" s="1"/>
      <c r="K66" s="2"/>
      <c r="L66" s="2"/>
      <c r="M66" s="2"/>
      <c r="N66" s="1"/>
      <c r="O66" s="1"/>
      <c r="P66" s="1"/>
      <c r="Q66" s="1"/>
      <c r="R66" s="1"/>
      <c r="S66" s="1"/>
      <c r="T66" s="1"/>
      <c r="U66" s="1"/>
      <c r="V66" s="1"/>
      <c r="W66" s="1"/>
      <c r="X66" s="1"/>
      <c r="Y66" s="1"/>
      <c r="Z66" s="1"/>
      <c r="AA66" s="1"/>
      <c r="AB66" s="4"/>
      <c r="AC66" s="1"/>
      <c r="AD66" s="1"/>
    </row>
    <row r="67" spans="1:30" s="3" customFormat="1" ht="15" customHeight="1">
      <c r="A67" s="148" t="s">
        <v>1302</v>
      </c>
      <c r="B67" s="149"/>
      <c r="C67" s="150"/>
      <c r="D67" s="148" t="s">
        <v>1303</v>
      </c>
      <c r="E67" s="149"/>
      <c r="F67" s="149"/>
      <c r="G67" s="150"/>
      <c r="J67" s="1"/>
      <c r="K67" s="2"/>
      <c r="L67" s="2"/>
      <c r="M67" s="2"/>
      <c r="N67" s="1"/>
      <c r="O67" s="1"/>
      <c r="P67" s="1"/>
      <c r="Q67" s="1"/>
      <c r="R67" s="1"/>
      <c r="S67" s="1"/>
      <c r="T67" s="1"/>
      <c r="U67" s="1"/>
      <c r="V67" s="1"/>
      <c r="W67" s="1"/>
      <c r="X67" s="1"/>
      <c r="Y67" s="1"/>
      <c r="Z67" s="1"/>
      <c r="AA67" s="1"/>
      <c r="AB67" s="4"/>
      <c r="AC67" s="1"/>
      <c r="AD67" s="1"/>
    </row>
    <row r="68" spans="1:30" s="3" customFormat="1" ht="15" customHeight="1">
      <c r="A68" s="154"/>
      <c r="B68" s="155"/>
      <c r="C68" s="156"/>
      <c r="D68" s="164"/>
      <c r="E68" s="164"/>
      <c r="F68" s="164"/>
      <c r="G68" s="164"/>
      <c r="J68" s="1"/>
      <c r="K68" s="2"/>
      <c r="L68" s="2"/>
      <c r="M68" s="2"/>
      <c r="N68" s="1"/>
      <c r="O68" s="1"/>
      <c r="P68" s="1"/>
      <c r="Q68" s="1"/>
      <c r="R68" s="1"/>
      <c r="S68" s="1"/>
      <c r="T68" s="1"/>
      <c r="U68" s="1"/>
      <c r="V68" s="1"/>
      <c r="W68" s="1"/>
      <c r="X68" s="1"/>
      <c r="Y68" s="1"/>
      <c r="Z68" s="1"/>
      <c r="AA68" s="1"/>
      <c r="AB68" s="4"/>
      <c r="AC68" s="1"/>
      <c r="AD68" s="1"/>
    </row>
    <row r="69" spans="1:30" s="3" customFormat="1" ht="15" customHeight="1">
      <c r="A69" s="148"/>
      <c r="B69" s="149"/>
      <c r="C69" s="150"/>
      <c r="D69" s="147"/>
      <c r="E69" s="147"/>
      <c r="F69" s="147"/>
      <c r="G69" s="147"/>
      <c r="J69" s="1"/>
      <c r="K69" s="2"/>
      <c r="L69" s="2"/>
      <c r="M69" s="2"/>
      <c r="N69" s="1"/>
      <c r="O69" s="1"/>
      <c r="P69" s="1"/>
      <c r="Q69" s="1"/>
      <c r="R69" s="1"/>
      <c r="S69" s="1"/>
      <c r="T69" s="1"/>
      <c r="U69" s="1"/>
      <c r="V69" s="1"/>
      <c r="W69" s="1"/>
      <c r="X69" s="1"/>
      <c r="Y69" s="1"/>
      <c r="Z69" s="1"/>
      <c r="AA69" s="1"/>
      <c r="AB69" s="4"/>
      <c r="AC69" s="1"/>
      <c r="AD69" s="1"/>
    </row>
    <row r="70" spans="1:30" s="3" customFormat="1" ht="15.75" customHeight="1" thickBot="1">
      <c r="A70" s="151"/>
      <c r="B70" s="152"/>
      <c r="C70" s="153"/>
      <c r="D70" s="146"/>
      <c r="E70" s="146"/>
      <c r="F70" s="146"/>
      <c r="G70" s="146"/>
      <c r="J70" s="1"/>
      <c r="K70" s="2"/>
      <c r="L70" s="2"/>
      <c r="M70" s="2"/>
      <c r="N70" s="1"/>
      <c r="O70" s="1"/>
      <c r="P70" s="1"/>
      <c r="Q70" s="1"/>
      <c r="R70" s="1"/>
      <c r="S70" s="1"/>
      <c r="T70" s="1"/>
      <c r="U70" s="1"/>
      <c r="V70" s="1"/>
      <c r="W70" s="1"/>
      <c r="X70" s="1"/>
      <c r="Y70" s="1"/>
      <c r="Z70" s="1"/>
      <c r="AA70" s="1"/>
      <c r="AB70" s="4"/>
      <c r="AC70" s="1"/>
      <c r="AD70" s="1"/>
    </row>
  </sheetData>
  <dataConsolidate/>
  <mergeCells count="70">
    <mergeCell ref="J8:J10"/>
    <mergeCell ref="A61:C61"/>
    <mergeCell ref="D61:G61"/>
    <mergeCell ref="A62:C62"/>
    <mergeCell ref="D62:G62"/>
    <mergeCell ref="A55:G55"/>
    <mergeCell ref="A56:C56"/>
    <mergeCell ref="D56:G56"/>
    <mergeCell ref="A57:C57"/>
    <mergeCell ref="D57:G57"/>
    <mergeCell ref="A58:C58"/>
    <mergeCell ref="D58:G58"/>
    <mergeCell ref="A59:C59"/>
    <mergeCell ref="D59:G59"/>
    <mergeCell ref="A60:C60"/>
    <mergeCell ref="D60:G60"/>
    <mergeCell ref="V11:V23"/>
    <mergeCell ref="AC11:AC12"/>
    <mergeCell ref="AD11:AD23"/>
    <mergeCell ref="V24:V38"/>
    <mergeCell ref="K8:M9"/>
    <mergeCell ref="N8:T9"/>
    <mergeCell ref="U8:U9"/>
    <mergeCell ref="V8:W9"/>
    <mergeCell ref="X8:AD9"/>
    <mergeCell ref="A66:C66"/>
    <mergeCell ref="D66:G66"/>
    <mergeCell ref="A63:C63"/>
    <mergeCell ref="D63:G63"/>
    <mergeCell ref="A64:C64"/>
    <mergeCell ref="D64:G64"/>
    <mergeCell ref="A65:C65"/>
    <mergeCell ref="D65:G65"/>
    <mergeCell ref="A70:C70"/>
    <mergeCell ref="D70:G70"/>
    <mergeCell ref="C11:C23"/>
    <mergeCell ref="D11:D23"/>
    <mergeCell ref="E11:E23"/>
    <mergeCell ref="F11:F23"/>
    <mergeCell ref="C24:C38"/>
    <mergeCell ref="D24:D38"/>
    <mergeCell ref="E24:E38"/>
    <mergeCell ref="F24:F38"/>
    <mergeCell ref="A67:C67"/>
    <mergeCell ref="D67:G67"/>
    <mergeCell ref="A68:C68"/>
    <mergeCell ref="D68:G68"/>
    <mergeCell ref="A69:C69"/>
    <mergeCell ref="D69:G69"/>
    <mergeCell ref="AC44:AC45"/>
    <mergeCell ref="AC24:AC25"/>
    <mergeCell ref="AD24:AD38"/>
    <mergeCell ref="AC31:AC32"/>
    <mergeCell ref="C39:C51"/>
    <mergeCell ref="D39:D51"/>
    <mergeCell ref="E39:E51"/>
    <mergeCell ref="F39:F51"/>
    <mergeCell ref="V39:V51"/>
    <mergeCell ref="AC39:AC40"/>
    <mergeCell ref="AD39:AD51"/>
    <mergeCell ref="C3:G3"/>
    <mergeCell ref="C4:G4"/>
    <mergeCell ref="H10:I10"/>
    <mergeCell ref="G8:I9"/>
    <mergeCell ref="E5:G5"/>
    <mergeCell ref="A8:A10"/>
    <mergeCell ref="B8:B10"/>
    <mergeCell ref="C8:F9"/>
    <mergeCell ref="A11:A51"/>
    <mergeCell ref="B11:B51"/>
  </mergeCells>
  <conditionalFormatting sqref="P52">
    <cfRule type="cellIs" priority="215" stopIfTrue="1" operator="equal">
      <formula>"10, 25, 50, 100"</formula>
    </cfRule>
  </conditionalFormatting>
  <conditionalFormatting sqref="U1:U10 U53:U60 U66:U1048576">
    <cfRule type="containsText" dxfId="215" priority="212" operator="containsText" text="No Aceptable o Aceptable con Control Especifico">
      <formula>NOT(ISERROR(SEARCH("No Aceptable o Aceptable con Control Especifico",U1)))</formula>
    </cfRule>
    <cfRule type="containsText" dxfId="214" priority="213" operator="containsText" text="No Aceptable">
      <formula>NOT(ISERROR(SEARCH("No Aceptable",U1)))</formula>
    </cfRule>
    <cfRule type="containsText" dxfId="213" priority="214" operator="containsText" text="No Aceptable o Aceptable con Control Especifico">
      <formula>NOT(ISERROR(SEARCH("No Aceptable o Aceptable con Control Especifico",U1)))</formula>
    </cfRule>
  </conditionalFormatting>
  <conditionalFormatting sqref="T1:T10 T53:T60 T66:T1048576">
    <cfRule type="cellIs" dxfId="212" priority="211" operator="equal">
      <formula>"II"</formula>
    </cfRule>
  </conditionalFormatting>
  <conditionalFormatting sqref="T52">
    <cfRule type="cellIs" dxfId="211" priority="207" stopIfTrue="1" operator="equal">
      <formula>"IV"</formula>
    </cfRule>
    <cfRule type="cellIs" dxfId="210" priority="208" stopIfTrue="1" operator="equal">
      <formula>"III"</formula>
    </cfRule>
    <cfRule type="cellIs" dxfId="209" priority="209" stopIfTrue="1" operator="equal">
      <formula>"II"</formula>
    </cfRule>
    <cfRule type="cellIs" dxfId="208" priority="210" stopIfTrue="1" operator="equal">
      <formula>"I"</formula>
    </cfRule>
  </conditionalFormatting>
  <conditionalFormatting sqref="U52">
    <cfRule type="cellIs" dxfId="207" priority="205" stopIfTrue="1" operator="equal">
      <formula>"No Aceptable"</formula>
    </cfRule>
    <cfRule type="cellIs" dxfId="206" priority="206" stopIfTrue="1" operator="equal">
      <formula>"Aceptable"</formula>
    </cfRule>
  </conditionalFormatting>
  <conditionalFormatting sqref="U52">
    <cfRule type="cellIs" dxfId="205" priority="204" stopIfTrue="1" operator="equal">
      <formula>"No Aceptable o Aceptable Con Control Especifico"</formula>
    </cfRule>
  </conditionalFormatting>
  <conditionalFormatting sqref="U52">
    <cfRule type="containsText" dxfId="204" priority="203" stopIfTrue="1" operator="containsText" text="Mejorable">
      <formula>NOT(ISERROR(SEARCH("Mejorable",U52)))</formula>
    </cfRule>
  </conditionalFormatting>
  <conditionalFormatting sqref="P12:P20 P22:P48 P50:P51">
    <cfRule type="cellIs" priority="184" stopIfTrue="1" operator="equal">
      <formula>"10, 25, 50, 100"</formula>
    </cfRule>
  </conditionalFormatting>
  <conditionalFormatting sqref="T12:T20 T22:T48 T50:T51">
    <cfRule type="cellIs" dxfId="203" priority="180" stopIfTrue="1" operator="equal">
      <formula>"IV"</formula>
    </cfRule>
    <cfRule type="cellIs" dxfId="202" priority="181" stopIfTrue="1" operator="equal">
      <formula>"III"</formula>
    </cfRule>
    <cfRule type="cellIs" dxfId="201" priority="182" stopIfTrue="1" operator="equal">
      <formula>"II"</formula>
    </cfRule>
    <cfRule type="cellIs" dxfId="200" priority="183" stopIfTrue="1" operator="equal">
      <formula>"I"</formula>
    </cfRule>
  </conditionalFormatting>
  <conditionalFormatting sqref="U12:U20 U22:U48 U50:U51">
    <cfRule type="cellIs" dxfId="199" priority="178" stopIfTrue="1" operator="equal">
      <formula>"No Aceptable"</formula>
    </cfRule>
    <cfRule type="cellIs" dxfId="198" priority="179" stopIfTrue="1" operator="equal">
      <formula>"Aceptable"</formula>
    </cfRule>
  </conditionalFormatting>
  <conditionalFormatting sqref="U12:U20 U22:U48 U50:U51">
    <cfRule type="cellIs" dxfId="197" priority="177" stopIfTrue="1" operator="equal">
      <formula>"No Aceptable o Aceptable Con Control Especifico"</formula>
    </cfRule>
  </conditionalFormatting>
  <conditionalFormatting sqref="U12:U20 U22:U48 U50:U51">
    <cfRule type="containsText" dxfId="196" priority="176" stopIfTrue="1" operator="containsText" text="Mejorable">
      <formula>NOT(ISERROR(SEARCH("Mejorable",U12)))</formula>
    </cfRule>
  </conditionalFormatting>
  <conditionalFormatting sqref="P11">
    <cfRule type="cellIs" priority="175" stopIfTrue="1" operator="equal">
      <formula>"10, 25, 50, 100"</formula>
    </cfRule>
  </conditionalFormatting>
  <conditionalFormatting sqref="T11">
    <cfRule type="cellIs" dxfId="195" priority="171" stopIfTrue="1" operator="equal">
      <formula>"IV"</formula>
    </cfRule>
    <cfRule type="cellIs" dxfId="194" priority="172" stopIfTrue="1" operator="equal">
      <formula>"III"</formula>
    </cfRule>
    <cfRule type="cellIs" dxfId="193" priority="173" stopIfTrue="1" operator="equal">
      <formula>"II"</formula>
    </cfRule>
    <cfRule type="cellIs" dxfId="192" priority="174" stopIfTrue="1" operator="equal">
      <formula>"I"</formula>
    </cfRule>
  </conditionalFormatting>
  <conditionalFormatting sqref="U11">
    <cfRule type="cellIs" dxfId="191" priority="169" stopIfTrue="1" operator="equal">
      <formula>"No Aceptable"</formula>
    </cfRule>
    <cfRule type="cellIs" dxfId="190" priority="170" stopIfTrue="1" operator="equal">
      <formula>"Aceptable"</formula>
    </cfRule>
  </conditionalFormatting>
  <conditionalFormatting sqref="U11">
    <cfRule type="cellIs" dxfId="189" priority="168" stopIfTrue="1" operator="equal">
      <formula>"No Aceptable o Aceptable Con Control Especifico"</formula>
    </cfRule>
  </conditionalFormatting>
  <conditionalFormatting sqref="P21">
    <cfRule type="cellIs" priority="166" stopIfTrue="1" operator="equal">
      <formula>"10, 25, 50, 100"</formula>
    </cfRule>
  </conditionalFormatting>
  <conditionalFormatting sqref="T21">
    <cfRule type="cellIs" dxfId="188" priority="162" stopIfTrue="1" operator="equal">
      <formula>"IV"</formula>
    </cfRule>
    <cfRule type="cellIs" dxfId="187" priority="163" stopIfTrue="1" operator="equal">
      <formula>"III"</formula>
    </cfRule>
    <cfRule type="cellIs" dxfId="186" priority="164" stopIfTrue="1" operator="equal">
      <formula>"II"</formula>
    </cfRule>
    <cfRule type="cellIs" dxfId="185" priority="165" stopIfTrue="1" operator="equal">
      <formula>"I"</formula>
    </cfRule>
  </conditionalFormatting>
  <conditionalFormatting sqref="U21">
    <cfRule type="cellIs" dxfId="184" priority="160" stopIfTrue="1" operator="equal">
      <formula>"No Aceptable"</formula>
    </cfRule>
    <cfRule type="cellIs" dxfId="183" priority="161" stopIfTrue="1" operator="equal">
      <formula>"Aceptable"</formula>
    </cfRule>
  </conditionalFormatting>
  <conditionalFormatting sqref="U21">
    <cfRule type="cellIs" dxfId="182" priority="159" stopIfTrue="1" operator="equal">
      <formula>"No Aceptable o Aceptable Con Control Especifico"</formula>
    </cfRule>
  </conditionalFormatting>
  <conditionalFormatting sqref="U21">
    <cfRule type="containsText" dxfId="181" priority="158" stopIfTrue="1" operator="containsText" text="Mejorable">
      <formula>NOT(ISERROR(SEARCH("Mejorable",U21)))</formula>
    </cfRule>
  </conditionalFormatting>
  <conditionalFormatting sqref="U61:U65">
    <cfRule type="containsText" dxfId="180" priority="155" operator="containsText" text="No Aceptable o Aceptable con Control Especifico">
      <formula>NOT(ISERROR(SEARCH("No Aceptable o Aceptable con Control Especifico",U61)))</formula>
    </cfRule>
    <cfRule type="containsText" dxfId="179" priority="156" operator="containsText" text="No Aceptable">
      <formula>NOT(ISERROR(SEARCH("No Aceptable",U61)))</formula>
    </cfRule>
    <cfRule type="containsText" dxfId="178" priority="157" operator="containsText" text="No Aceptable o Aceptable con Control Especifico">
      <formula>NOT(ISERROR(SEARCH("No Aceptable o Aceptable con Control Especifico",U61)))</formula>
    </cfRule>
  </conditionalFormatting>
  <conditionalFormatting sqref="T61:T65">
    <cfRule type="cellIs" dxfId="177" priority="154" operator="equal">
      <formula>"II"</formula>
    </cfRule>
  </conditionalFormatting>
  <conditionalFormatting sqref="P49">
    <cfRule type="cellIs" priority="9" stopIfTrue="1" operator="equal">
      <formula>"10, 25, 50, 100"</formula>
    </cfRule>
  </conditionalFormatting>
  <conditionalFormatting sqref="T49">
    <cfRule type="cellIs" dxfId="176" priority="5" stopIfTrue="1" operator="equal">
      <formula>"IV"</formula>
    </cfRule>
    <cfRule type="cellIs" dxfId="175" priority="6" stopIfTrue="1" operator="equal">
      <formula>"III"</formula>
    </cfRule>
    <cfRule type="cellIs" dxfId="174" priority="7" stopIfTrue="1" operator="equal">
      <formula>"II"</formula>
    </cfRule>
    <cfRule type="cellIs" dxfId="173" priority="8" stopIfTrue="1" operator="equal">
      <formula>"I"</formula>
    </cfRule>
  </conditionalFormatting>
  <conditionalFormatting sqref="U49">
    <cfRule type="cellIs" dxfId="172" priority="3" stopIfTrue="1" operator="equal">
      <formula>"No Aceptable"</formula>
    </cfRule>
    <cfRule type="cellIs" dxfId="171" priority="4" stopIfTrue="1" operator="equal">
      <formula>"Aceptable"</formula>
    </cfRule>
  </conditionalFormatting>
  <conditionalFormatting sqref="U49">
    <cfRule type="cellIs" dxfId="170" priority="2" stopIfTrue="1" operator="equal">
      <formula>"No Aceptable o Aceptable Con Control Especifico"</formula>
    </cfRule>
  </conditionalFormatting>
  <conditionalFormatting sqref="U49">
    <cfRule type="containsText" dxfId="169" priority="1" stopIfTrue="1" operator="containsText" text="Mejorable">
      <formula>NOT(ISERROR(SEARCH("Mejorable",U49)))</formula>
    </cfRule>
  </conditionalFormatting>
  <dataValidations count="2">
    <dataValidation type="whole" allowBlank="1" showInputMessage="1" showErrorMessage="1" prompt="1 Esporadica (EE)_x000a_2 Ocasional (EO)_x000a_3 Frecuente (EF)_x000a_4 continua (EC)" sqref="O11:O52">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52">
      <formula1>10</formula1>
      <formula2>100</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67" stopIfTrue="1" operator="containsText" text="Mejorable" id="{2B938DA5-1557-4093-A40C-CC8B131D079A}">
            <xm:f>NOT(ISERROR(SEARCH("Mejorable",'C:\Users\hsuarezl\Desktop\BACKUP DAVID SUAREZ\DOCUMENTOS DAVID\MIP 2017\MIP 2017\ZONA 1\[MIP DIVISIÓN SERVICIO ACUEDUCTO ZONA 1-.xlsx]valvulas'!#REF!)))</xm:f>
            <x14:dxf>
              <fill>
                <patternFill>
                  <bgColor rgb="FFFFFF00"/>
                </patternFill>
              </fill>
            </x14:dxf>
          </x14:cfRule>
          <xm:sqref>U11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PELIGROS!$A$2:$A$445</xm:f>
          </x14:formula1>
          <xm:sqref>H52:I52 H49 H21</xm:sqref>
        </x14:dataValidation>
        <x14:dataValidation type="list" allowBlank="1" showInputMessage="1" showErrorMessage="1">
          <x14:formula1>
            <xm:f>FUNCIONES!$A$2:$A$82</xm:f>
          </x14:formula1>
          <xm:sqref>E52</xm:sqref>
        </x14:dataValidation>
        <x14:dataValidation type="list" allowBlank="1" showInputMessage="1" showErrorMessage="1">
          <x14:formula1>
            <xm:f>[2]Hoja1!#REF!</xm:f>
          </x14:formula1>
          <xm:sqref>H22:H48 H11:H20 H50:H51</xm:sqref>
        </x14:dataValidation>
        <x14:dataValidation type="list" allowBlank="1" showInputMessage="1" showErrorMessage="1">
          <x14:formula1>
            <xm:f>[2]Hoja2!#REF!</xm:f>
          </x14:formula1>
          <xm:sqref>E39 E24 E11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showGridLines="0" zoomScale="80" zoomScaleNormal="80" workbookViewId="0"/>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5" t="s">
        <v>1278</v>
      </c>
      <c r="D2" s="46"/>
      <c r="E2" s="46"/>
      <c r="F2" s="46"/>
      <c r="G2" s="47"/>
      <c r="K2" s="9"/>
      <c r="L2" s="9"/>
      <c r="M2" s="9"/>
      <c r="V2" s="9"/>
      <c r="AB2" s="10"/>
      <c r="AC2" s="6"/>
      <c r="AD2" s="6"/>
    </row>
    <row r="3" spans="1:30" s="8" customFormat="1" ht="15" customHeight="1">
      <c r="A3" s="5"/>
      <c r="B3" s="6"/>
      <c r="C3" s="125" t="s">
        <v>1305</v>
      </c>
      <c r="D3" s="126"/>
      <c r="E3" s="126"/>
      <c r="F3" s="126"/>
      <c r="G3" s="127"/>
      <c r="K3" s="9"/>
      <c r="L3" s="9"/>
      <c r="M3" s="9"/>
      <c r="V3" s="9"/>
      <c r="AB3" s="10"/>
      <c r="AC3" s="6"/>
      <c r="AD3" s="6"/>
    </row>
    <row r="4" spans="1:30" s="8" customFormat="1" ht="15" customHeight="1" thickBot="1">
      <c r="A4" s="5"/>
      <c r="B4" s="6"/>
      <c r="C4" s="128" t="s">
        <v>1316</v>
      </c>
      <c r="D4" s="129"/>
      <c r="E4" s="129"/>
      <c r="F4" s="129"/>
      <c r="G4" s="130"/>
      <c r="K4" s="9"/>
      <c r="L4" s="9"/>
      <c r="M4" s="9"/>
      <c r="V4" s="9"/>
      <c r="AB4" s="10"/>
      <c r="AC4" s="6"/>
      <c r="AD4" s="6"/>
    </row>
    <row r="5" spans="1:30" s="8" customFormat="1" ht="11.25" customHeight="1">
      <c r="A5" s="5"/>
      <c r="B5" s="6"/>
      <c r="C5" s="11" t="s">
        <v>1197</v>
      </c>
      <c r="E5" s="172"/>
      <c r="F5" s="172"/>
      <c r="G5" s="172"/>
      <c r="H5" s="7"/>
      <c r="I5" s="7"/>
      <c r="K5" s="9"/>
      <c r="L5" s="9"/>
      <c r="M5" s="9"/>
      <c r="V5" s="9"/>
      <c r="AB5" s="10"/>
      <c r="AC5" s="6"/>
      <c r="AD5" s="6"/>
    </row>
    <row r="6" spans="1:30" s="8" customFormat="1" ht="11.25" customHeight="1">
      <c r="A6" s="5"/>
      <c r="B6" s="6"/>
      <c r="C6" s="11"/>
      <c r="E6" s="54"/>
      <c r="F6" s="54"/>
      <c r="G6" s="54"/>
      <c r="H6" s="7"/>
      <c r="I6" s="7"/>
      <c r="K6" s="9"/>
      <c r="L6" s="9"/>
      <c r="M6" s="9"/>
      <c r="V6" s="9"/>
      <c r="AB6" s="10"/>
      <c r="AC6" s="6"/>
      <c r="AD6" s="6"/>
    </row>
    <row r="7" spans="1:30" s="8" customFormat="1" ht="11.25" customHeight="1" thickBot="1">
      <c r="A7" s="5"/>
      <c r="B7" s="6"/>
      <c r="C7" s="11"/>
      <c r="E7" s="54"/>
      <c r="F7" s="54"/>
      <c r="G7" s="54"/>
      <c r="H7" s="7"/>
      <c r="I7" s="7"/>
      <c r="K7" s="9"/>
      <c r="L7" s="9"/>
      <c r="M7" s="9"/>
      <c r="V7" s="9"/>
      <c r="AB7" s="10"/>
      <c r="AC7" s="6"/>
      <c r="AD7" s="6"/>
    </row>
    <row r="8" spans="1:30" ht="17.25" customHeight="1" thickBot="1">
      <c r="A8" s="158" t="s">
        <v>11</v>
      </c>
      <c r="B8" s="161" t="s">
        <v>12</v>
      </c>
      <c r="C8" s="173" t="s">
        <v>0</v>
      </c>
      <c r="D8" s="173"/>
      <c r="E8" s="173"/>
      <c r="F8" s="173"/>
      <c r="G8" s="140" t="s">
        <v>1</v>
      </c>
      <c r="H8" s="141"/>
      <c r="I8" s="142"/>
      <c r="J8" s="174" t="s">
        <v>2</v>
      </c>
      <c r="K8" s="171" t="s">
        <v>3</v>
      </c>
      <c r="L8" s="171"/>
      <c r="M8" s="171"/>
      <c r="N8" s="171" t="s">
        <v>4</v>
      </c>
      <c r="O8" s="171"/>
      <c r="P8" s="171"/>
      <c r="Q8" s="171"/>
      <c r="R8" s="171"/>
      <c r="S8" s="171"/>
      <c r="T8" s="171"/>
      <c r="U8" s="171" t="s">
        <v>5</v>
      </c>
      <c r="V8" s="171" t="s">
        <v>6</v>
      </c>
      <c r="W8" s="175"/>
      <c r="X8" s="170" t="s">
        <v>7</v>
      </c>
      <c r="Y8" s="170"/>
      <c r="Z8" s="170"/>
      <c r="AA8" s="170"/>
      <c r="AB8" s="170"/>
      <c r="AC8" s="170"/>
      <c r="AD8" s="170"/>
    </row>
    <row r="9" spans="1:30" ht="15.75" customHeight="1" thickBot="1">
      <c r="A9" s="159"/>
      <c r="B9" s="162"/>
      <c r="C9" s="173"/>
      <c r="D9" s="173"/>
      <c r="E9" s="173"/>
      <c r="F9" s="173"/>
      <c r="G9" s="143"/>
      <c r="H9" s="144"/>
      <c r="I9" s="145"/>
      <c r="J9" s="174"/>
      <c r="K9" s="171"/>
      <c r="L9" s="171"/>
      <c r="M9" s="171"/>
      <c r="N9" s="171"/>
      <c r="O9" s="171"/>
      <c r="P9" s="171"/>
      <c r="Q9" s="171"/>
      <c r="R9" s="171"/>
      <c r="S9" s="171"/>
      <c r="T9" s="171"/>
      <c r="U9" s="175"/>
      <c r="V9" s="175"/>
      <c r="W9" s="175"/>
      <c r="X9" s="170"/>
      <c r="Y9" s="170"/>
      <c r="Z9" s="170"/>
      <c r="AA9" s="170"/>
      <c r="AB9" s="170"/>
      <c r="AC9" s="170"/>
      <c r="AD9" s="170"/>
    </row>
    <row r="10" spans="1:30" ht="39" thickBot="1">
      <c r="A10" s="160"/>
      <c r="B10" s="163"/>
      <c r="C10" s="55" t="s">
        <v>13</v>
      </c>
      <c r="D10" s="55" t="s">
        <v>14</v>
      </c>
      <c r="E10" s="55" t="s">
        <v>1077</v>
      </c>
      <c r="F10" s="55" t="s">
        <v>15</v>
      </c>
      <c r="G10" s="55" t="s">
        <v>16</v>
      </c>
      <c r="H10" s="176" t="s">
        <v>17</v>
      </c>
      <c r="I10" s="177"/>
      <c r="J10" s="174"/>
      <c r="K10" s="55" t="s">
        <v>18</v>
      </c>
      <c r="L10" s="55" t="s">
        <v>19</v>
      </c>
      <c r="M10" s="55" t="s">
        <v>20</v>
      </c>
      <c r="N10" s="55" t="s">
        <v>21</v>
      </c>
      <c r="O10" s="55" t="s">
        <v>22</v>
      </c>
      <c r="P10" s="55" t="s">
        <v>37</v>
      </c>
      <c r="Q10" s="55" t="s">
        <v>36</v>
      </c>
      <c r="R10" s="55" t="s">
        <v>23</v>
      </c>
      <c r="S10" s="55" t="s">
        <v>38</v>
      </c>
      <c r="T10" s="55" t="s">
        <v>24</v>
      </c>
      <c r="U10" s="55" t="s">
        <v>25</v>
      </c>
      <c r="V10" s="55" t="s">
        <v>39</v>
      </c>
      <c r="W10" s="55" t="s">
        <v>26</v>
      </c>
      <c r="X10" s="55" t="s">
        <v>8</v>
      </c>
      <c r="Y10" s="55" t="s">
        <v>9</v>
      </c>
      <c r="Z10" s="55" t="s">
        <v>10</v>
      </c>
      <c r="AA10" s="55" t="s">
        <v>31</v>
      </c>
      <c r="AB10" s="55" t="s">
        <v>27</v>
      </c>
      <c r="AC10" s="55" t="s">
        <v>28</v>
      </c>
      <c r="AD10" s="55" t="s">
        <v>29</v>
      </c>
    </row>
    <row r="11" spans="1:30" ht="51" customHeight="1">
      <c r="A11" s="108" t="s">
        <v>1317</v>
      </c>
      <c r="B11" s="108" t="s">
        <v>1327</v>
      </c>
      <c r="C11" s="124" t="s">
        <v>1291</v>
      </c>
      <c r="D11" s="167" t="s">
        <v>1292</v>
      </c>
      <c r="E11" s="169" t="s">
        <v>1017</v>
      </c>
      <c r="F11" s="169" t="s">
        <v>1222</v>
      </c>
      <c r="G11" s="88" t="str">
        <f>VLOOKUP(H11,PELIGROS!A$1:G$445,2,0)</f>
        <v>Bacteria</v>
      </c>
      <c r="H11" s="57" t="s">
        <v>108</v>
      </c>
      <c r="I11" s="57" t="s">
        <v>1252</v>
      </c>
      <c r="J11" s="88" t="str">
        <f>VLOOKUP(H11,PELIGROS!A$2:G$445,3,0)</f>
        <v>Infecciones producidas por Bacterianas</v>
      </c>
      <c r="K11" s="87"/>
      <c r="L11" s="88" t="str">
        <f>VLOOKUP(H11,PELIGROS!A$2:G$445,4,0)</f>
        <v>Inspecciones planeadas e inspecciones no planeadas, procedimientos de programas de seguridad y salud en el trabajo</v>
      </c>
      <c r="M11" s="88" t="str">
        <f>VLOOKUP(H11,PELIGROS!A$2:G$445,5,0)</f>
        <v>Programa de vacunación, bota pantalon, overol, guantes, tapabocas, mascarillas con filtos</v>
      </c>
      <c r="N11" s="87">
        <v>2</v>
      </c>
      <c r="O11" s="59">
        <v>3</v>
      </c>
      <c r="P11" s="59">
        <v>10</v>
      </c>
      <c r="Q11" s="59">
        <f>N11*O11</f>
        <v>6</v>
      </c>
      <c r="R11" s="59">
        <f>P11*Q11</f>
        <v>60</v>
      </c>
      <c r="S11" s="60" t="str">
        <f>IF(Q11=40,"MA-40",IF(Q11=30,"MA-30",IF(Q11=20,"A-20",IF(Q11=10,"A-10",IF(Q11=24,"MA-24",IF(Q11=18,"A-18",IF(Q11=12,"A-12",IF(Q11=6,"M-6",IF(Q11=8,"M-8",IF(Q11=6,"M-6",IF(Q11=4,"B-4",IF(Q11=2,"B-2",))))))))))))</f>
        <v>M-6</v>
      </c>
      <c r="T11" s="61" t="str">
        <f t="shared" ref="T11:T24" si="0">IF(R11&lt;=20,"IV",IF(R11&lt;=120,"III",IF(R11&lt;=500,"II",IF(R11&lt;=4000,"I"))))</f>
        <v>III</v>
      </c>
      <c r="U11" s="62" t="str">
        <f>IF(T11=0,"",IF(T11="IV","Aceptable",IF(T11="III","Mejorable",IF(T11="II","No Aceptable o Aceptable Con Control Especifico",IF(T11="I","No Aceptable","")))))</f>
        <v>Mejorable</v>
      </c>
      <c r="V11" s="123">
        <v>4</v>
      </c>
      <c r="W11" s="88" t="str">
        <f>VLOOKUP(H11,PELIGROS!A$2:G$445,6,0)</f>
        <v xml:space="preserve">Enfermedades Infectocontagiosas
</v>
      </c>
      <c r="X11" s="87"/>
      <c r="Y11" s="87"/>
      <c r="Z11" s="87"/>
      <c r="AA11" s="88"/>
      <c r="AB11" s="88" t="str">
        <f>VLOOKUP(H11,PELIGROS!A$2:G$445,7,0)</f>
        <v xml:space="preserve">Riesgo Biológico, Autocuidado y/o Uso y manejo adecuado de E.P.P.
</v>
      </c>
      <c r="AC11" s="123" t="s">
        <v>1233</v>
      </c>
      <c r="AD11" s="124" t="s">
        <v>1201</v>
      </c>
    </row>
    <row r="12" spans="1:30" ht="51">
      <c r="A12" s="109"/>
      <c r="B12" s="109"/>
      <c r="C12" s="121"/>
      <c r="D12" s="168"/>
      <c r="E12" s="139"/>
      <c r="F12" s="139"/>
      <c r="G12" s="88" t="str">
        <f>VLOOKUP(H12,PELIGROS!A$1:G$445,2,0)</f>
        <v>Hongos</v>
      </c>
      <c r="H12" s="57" t="s">
        <v>117</v>
      </c>
      <c r="I12" s="57" t="s">
        <v>1252</v>
      </c>
      <c r="J12" s="88" t="str">
        <f>VLOOKUP(H12,PELIGROS!A$2:G$445,3,0)</f>
        <v>Micosis</v>
      </c>
      <c r="K12" s="91"/>
      <c r="L12" s="88" t="str">
        <f>VLOOKUP(H12,PELIGROS!A$2:G$445,4,0)</f>
        <v>Inspecciones planeadas e inspecciones no planeadas, procedimientos de programas de seguridad y salud en el trabajo</v>
      </c>
      <c r="M12" s="88" t="str">
        <f>VLOOKUP(H12,PELIGROS!A$2:G$445,5,0)</f>
        <v>Programa de vacunación, éxamenes periódicos</v>
      </c>
      <c r="N12" s="91">
        <v>2</v>
      </c>
      <c r="O12" s="92">
        <v>3</v>
      </c>
      <c r="P12" s="92">
        <v>10</v>
      </c>
      <c r="Q12" s="59">
        <f t="shared" ref="Q12:Q24" si="1">N12*O12</f>
        <v>6</v>
      </c>
      <c r="R12" s="59">
        <f t="shared" ref="R12:R24" si="2">P12*Q12</f>
        <v>60</v>
      </c>
      <c r="S12" s="93" t="str">
        <f t="shared" ref="S12:S24" si="3">IF(Q12=40,"MA-40",IF(Q12=30,"MA-30",IF(Q12=20,"A-20",IF(Q12=10,"A-10",IF(Q12=24,"MA-24",IF(Q12=18,"A-18",IF(Q12=12,"A-12",IF(Q12=6,"M-6",IF(Q12=8,"M-8",IF(Q12=6,"M-6",IF(Q12=4,"B-4",IF(Q12=2,"B-2",))))))))))))</f>
        <v>M-6</v>
      </c>
      <c r="T12" s="94" t="str">
        <f t="shared" si="0"/>
        <v>III</v>
      </c>
      <c r="U12" s="95" t="str">
        <f t="shared" ref="U12:U24" si="4">IF(T12=0,"",IF(T12="IV","Aceptable",IF(T12="III","Mejorable",IF(T12="II","No Aceptable o Aceptable Con Control Especifico",IF(T12="I","No Aceptable","")))))</f>
        <v>Mejorable</v>
      </c>
      <c r="V12" s="118"/>
      <c r="W12" s="88" t="str">
        <f>VLOOKUP(H12,PELIGROS!A$2:G$445,6,0)</f>
        <v>Micosis</v>
      </c>
      <c r="X12" s="91"/>
      <c r="Y12" s="91"/>
      <c r="Z12" s="91"/>
      <c r="AA12" s="106"/>
      <c r="AB12" s="88" t="str">
        <f>VLOOKUP(H12,PELIGROS!A$2:G$445,7,0)</f>
        <v xml:space="preserve">Riesgo Biológico, Autocuidado y/o Uso y manejo adecuado de E.P.P.
</v>
      </c>
      <c r="AC12" s="118"/>
      <c r="AD12" s="121"/>
    </row>
    <row r="13" spans="1:30" ht="51">
      <c r="A13" s="109"/>
      <c r="B13" s="109"/>
      <c r="C13" s="121"/>
      <c r="D13" s="168"/>
      <c r="E13" s="139"/>
      <c r="F13" s="139"/>
      <c r="G13" s="88" t="str">
        <f>VLOOKUP(H13,PELIGROS!A$1:G$445,2,0)</f>
        <v>Virus</v>
      </c>
      <c r="H13" s="57" t="s">
        <v>120</v>
      </c>
      <c r="I13" s="57" t="s">
        <v>1252</v>
      </c>
      <c r="J13" s="88" t="str">
        <f>VLOOKUP(H13,PELIGROS!A$2:G$445,3,0)</f>
        <v>Infecciones Virales</v>
      </c>
      <c r="K13" s="91"/>
      <c r="L13" s="88" t="str">
        <f>VLOOKUP(H13,PELIGROS!A$2:G$445,4,0)</f>
        <v>Inspecciones planeadas e inspecciones no planeadas, procedimientos de programas de seguridad y salud en el trabajo</v>
      </c>
      <c r="M13" s="88" t="str">
        <f>VLOOKUP(H13,PELIGROS!A$2:G$445,5,0)</f>
        <v>Programa de vacunación, bota pantalon, overol, guantes, tapabocas, mascarillas con filtos</v>
      </c>
      <c r="N13" s="91">
        <v>2</v>
      </c>
      <c r="O13" s="92">
        <v>3</v>
      </c>
      <c r="P13" s="92">
        <v>10</v>
      </c>
      <c r="Q13" s="59">
        <f t="shared" si="1"/>
        <v>6</v>
      </c>
      <c r="R13" s="59">
        <f t="shared" si="2"/>
        <v>60</v>
      </c>
      <c r="S13" s="93" t="str">
        <f t="shared" si="3"/>
        <v>M-6</v>
      </c>
      <c r="T13" s="94" t="str">
        <f t="shared" si="0"/>
        <v>III</v>
      </c>
      <c r="U13" s="95" t="str">
        <f t="shared" si="4"/>
        <v>Mejorable</v>
      </c>
      <c r="V13" s="118"/>
      <c r="W13" s="88" t="str">
        <f>VLOOKUP(H13,PELIGROS!A$2:G$445,6,0)</f>
        <v xml:space="preserve">Enfermedades Infectocontagiosas
</v>
      </c>
      <c r="X13" s="91"/>
      <c r="Y13" s="91"/>
      <c r="Z13" s="91"/>
      <c r="AA13" s="106"/>
      <c r="AB13" s="88" t="str">
        <f>VLOOKUP(H13,PELIGROS!A$2:G$445,7,0)</f>
        <v xml:space="preserve">Riesgo Biológico, Autocuidado y/o Uso y manejo adecuado de E.P.P.
</v>
      </c>
      <c r="AC13" s="119"/>
      <c r="AD13" s="121"/>
    </row>
    <row r="14" spans="1:30" ht="51">
      <c r="A14" s="109"/>
      <c r="B14" s="109"/>
      <c r="C14" s="121"/>
      <c r="D14" s="168"/>
      <c r="E14" s="139"/>
      <c r="F14" s="139"/>
      <c r="G14" s="88" t="str">
        <f>VLOOKUP(H14,PELIGROS!A$1:G$445,2,0)</f>
        <v>INFRAROJA, ULTRAVIOLETA, VISIBLE, RADIOFRECUENCIA, MICROONDAS, LASER</v>
      </c>
      <c r="H14" s="57" t="s">
        <v>67</v>
      </c>
      <c r="I14" s="57" t="s">
        <v>1254</v>
      </c>
      <c r="J14" s="88" t="str">
        <f>VLOOKUP(H14,PELIGROS!A$2:G$445,3,0)</f>
        <v>CÁNCER, LESIONES DÉRMICAS Y OCULARES</v>
      </c>
      <c r="K14" s="91"/>
      <c r="L14" s="88" t="str">
        <f>VLOOKUP(H14,PELIGROS!A$2:G$445,4,0)</f>
        <v>Inspecciones planeadas e inspecciones no planeadas, procedimientos de programas de seguridad y salud en el trabajo</v>
      </c>
      <c r="M14" s="88" t="str">
        <f>VLOOKUP(H14,PELIGROS!A$2:G$445,5,0)</f>
        <v>PROGRAMA BLOQUEADOR SOLAR</v>
      </c>
      <c r="N14" s="91">
        <v>2</v>
      </c>
      <c r="O14" s="92">
        <v>3</v>
      </c>
      <c r="P14" s="92">
        <v>10</v>
      </c>
      <c r="Q14" s="59">
        <f t="shared" si="1"/>
        <v>6</v>
      </c>
      <c r="R14" s="59">
        <f t="shared" si="2"/>
        <v>60</v>
      </c>
      <c r="S14" s="93" t="str">
        <f t="shared" si="3"/>
        <v>M-6</v>
      </c>
      <c r="T14" s="94" t="str">
        <f t="shared" si="0"/>
        <v>III</v>
      </c>
      <c r="U14" s="95" t="str">
        <f t="shared" si="4"/>
        <v>Mejorable</v>
      </c>
      <c r="V14" s="118"/>
      <c r="W14" s="88" t="str">
        <f>VLOOKUP(H14,PELIGROS!A$2:G$445,6,0)</f>
        <v>CÁNCER</v>
      </c>
      <c r="X14" s="91"/>
      <c r="Y14" s="91"/>
      <c r="Z14" s="91"/>
      <c r="AA14" s="106"/>
      <c r="AB14" s="88" t="str">
        <f>VLOOKUP(H14,PELIGROS!A$2:G$445,7,0)</f>
        <v>N/A</v>
      </c>
      <c r="AC14" s="91" t="s">
        <v>1202</v>
      </c>
      <c r="AD14" s="121"/>
    </row>
    <row r="15" spans="1:30" ht="51">
      <c r="A15" s="109"/>
      <c r="B15" s="109"/>
      <c r="C15" s="121"/>
      <c r="D15" s="168"/>
      <c r="E15" s="139"/>
      <c r="F15" s="139"/>
      <c r="G15" s="88" t="str">
        <f>VLOOKUP(H15,PELIGROS!A$1:G$445,2,0)</f>
        <v>MAQUINARIA O EQUIPO</v>
      </c>
      <c r="H15" s="57" t="s">
        <v>164</v>
      </c>
      <c r="I15" s="57" t="s">
        <v>1254</v>
      </c>
      <c r="J15" s="88" t="str">
        <f>VLOOKUP(H15,PELIGROS!A$2:G$445,3,0)</f>
        <v>SORDERA, ESTRÉS, HIPOACUSIA, CEFALA,IRRITABILIDAD</v>
      </c>
      <c r="K15" s="91"/>
      <c r="L15" s="88" t="str">
        <f>VLOOKUP(H15,PELIGROS!A$2:G$445,4,0)</f>
        <v>Inspecciones planeadas e inspecciones no planeadas, procedimientos de programas de seguridad y salud en el trabajo</v>
      </c>
      <c r="M15" s="88" t="str">
        <f>VLOOKUP(H15,PELIGROS!A$2:G$445,5,0)</f>
        <v>PVE RUIDO</v>
      </c>
      <c r="N15" s="91">
        <v>2</v>
      </c>
      <c r="O15" s="92">
        <v>3</v>
      </c>
      <c r="P15" s="92">
        <v>60</v>
      </c>
      <c r="Q15" s="59">
        <f t="shared" si="1"/>
        <v>6</v>
      </c>
      <c r="R15" s="59">
        <f t="shared" si="2"/>
        <v>360</v>
      </c>
      <c r="S15" s="93" t="str">
        <f t="shared" si="3"/>
        <v>M-6</v>
      </c>
      <c r="T15" s="94" t="str">
        <f t="shared" si="0"/>
        <v>II</v>
      </c>
      <c r="U15" s="95" t="str">
        <f t="shared" si="4"/>
        <v>No Aceptable o Aceptable Con Control Especifico</v>
      </c>
      <c r="V15" s="118"/>
      <c r="W15" s="88" t="str">
        <f>VLOOKUP(H15,PELIGROS!A$2:G$445,6,0)</f>
        <v>SORDERA</v>
      </c>
      <c r="X15" s="91"/>
      <c r="Y15" s="91"/>
      <c r="Z15" s="91"/>
      <c r="AA15" s="106"/>
      <c r="AB15" s="88" t="str">
        <f>VLOOKUP(H15,PELIGROS!A$2:G$445,7,0)</f>
        <v>USO DE EPP</v>
      </c>
      <c r="AC15" s="91" t="s">
        <v>1273</v>
      </c>
      <c r="AD15" s="121"/>
    </row>
    <row r="16" spans="1:30" ht="51">
      <c r="A16" s="109"/>
      <c r="B16" s="109"/>
      <c r="C16" s="121"/>
      <c r="D16" s="168"/>
      <c r="E16" s="139"/>
      <c r="F16" s="139"/>
      <c r="G16" s="88" t="str">
        <f>VLOOKUP(H16,PELIGROS!A$1:G$445,2,0)</f>
        <v>GASES Y VAPORES</v>
      </c>
      <c r="H16" s="57" t="s">
        <v>250</v>
      </c>
      <c r="I16" s="57" t="s">
        <v>1255</v>
      </c>
      <c r="J16" s="88" t="str">
        <f>VLOOKUP(H16,PELIGROS!A$2:G$445,3,0)</f>
        <v xml:space="preserve"> LESIONES EN LA PIEL, IRRITACIÓN EN VÍAS  RESPIRATORIAS, MUERTE</v>
      </c>
      <c r="K16" s="91"/>
      <c r="L16" s="88" t="str">
        <f>VLOOKUP(H16,PELIGROS!A$2:G$445,4,0)</f>
        <v>Inspecciones planeadas e inspecciones no planeadas, procedimientos de programas de seguridad y salud en el trabajo</v>
      </c>
      <c r="M16" s="88" t="str">
        <f>VLOOKUP(H16,PELIGROS!A$2:G$445,5,0)</f>
        <v>EPP TAPABOCAS, CARETAS CON FILTROS</v>
      </c>
      <c r="N16" s="91">
        <v>2</v>
      </c>
      <c r="O16" s="92">
        <v>3</v>
      </c>
      <c r="P16" s="92">
        <v>25</v>
      </c>
      <c r="Q16" s="59">
        <f t="shared" si="1"/>
        <v>6</v>
      </c>
      <c r="R16" s="59">
        <f t="shared" si="2"/>
        <v>150</v>
      </c>
      <c r="S16" s="93" t="str">
        <f t="shared" si="3"/>
        <v>M-6</v>
      </c>
      <c r="T16" s="94" t="str">
        <f t="shared" si="0"/>
        <v>II</v>
      </c>
      <c r="U16" s="95" t="str">
        <f t="shared" si="4"/>
        <v>No Aceptable o Aceptable Con Control Especifico</v>
      </c>
      <c r="V16" s="118"/>
      <c r="W16" s="88" t="str">
        <f>VLOOKUP(H16,PELIGROS!A$2:G$445,6,0)</f>
        <v xml:space="preserve"> MUERTE</v>
      </c>
      <c r="X16" s="91"/>
      <c r="Y16" s="91"/>
      <c r="Z16" s="91"/>
      <c r="AA16" s="106"/>
      <c r="AB16" s="88" t="str">
        <f>VLOOKUP(H16,PELIGROS!A$2:G$445,7,0)</f>
        <v>USO Y MANEJO ADECUADO DE E.P.P.</v>
      </c>
      <c r="AC16" s="91"/>
      <c r="AD16" s="121"/>
    </row>
    <row r="17" spans="1:30" ht="73.5" customHeight="1">
      <c r="A17" s="109"/>
      <c r="B17" s="109"/>
      <c r="C17" s="121"/>
      <c r="D17" s="168"/>
      <c r="E17" s="139"/>
      <c r="F17" s="139"/>
      <c r="G17" s="88" t="str">
        <f>VLOOKUP(H17,PELIGROS!A$1:G$445,2,0)</f>
        <v>NATURALEZA DE LA TAREA</v>
      </c>
      <c r="H17" s="57" t="s">
        <v>76</v>
      </c>
      <c r="I17" s="57" t="s">
        <v>1256</v>
      </c>
      <c r="J17" s="88" t="str">
        <f>VLOOKUP(H17,PELIGROS!A$2:G$445,3,0)</f>
        <v>ESTRÉS,  TRANSTORNOS DEL SUEÑO</v>
      </c>
      <c r="K17" s="91"/>
      <c r="L17" s="88" t="str">
        <f>VLOOKUP(H17,PELIGROS!A$2:G$445,4,0)</f>
        <v>N/A</v>
      </c>
      <c r="M17" s="88" t="str">
        <f>VLOOKUP(H17,PELIGROS!A$2:G$445,5,0)</f>
        <v>PVE PSICOSOCIAL</v>
      </c>
      <c r="N17" s="91">
        <v>2</v>
      </c>
      <c r="O17" s="92">
        <v>2</v>
      </c>
      <c r="P17" s="92">
        <v>10</v>
      </c>
      <c r="Q17" s="59">
        <f t="shared" si="1"/>
        <v>4</v>
      </c>
      <c r="R17" s="59">
        <f t="shared" si="2"/>
        <v>40</v>
      </c>
      <c r="S17" s="93" t="str">
        <f t="shared" si="3"/>
        <v>B-4</v>
      </c>
      <c r="T17" s="94" t="str">
        <f t="shared" si="0"/>
        <v>III</v>
      </c>
      <c r="U17" s="95" t="str">
        <f t="shared" si="4"/>
        <v>Mejorable</v>
      </c>
      <c r="V17" s="118"/>
      <c r="W17" s="88" t="str">
        <f>VLOOKUP(H17,PELIGROS!A$2:G$445,6,0)</f>
        <v>ESTRÉS</v>
      </c>
      <c r="X17" s="91"/>
      <c r="Y17" s="91"/>
      <c r="Z17" s="91"/>
      <c r="AA17" s="106"/>
      <c r="AB17" s="88" t="str">
        <f>VLOOKUP(H17,PELIGROS!A$2:G$445,7,0)</f>
        <v>N/A</v>
      </c>
      <c r="AC17" s="91" t="s">
        <v>1275</v>
      </c>
      <c r="AD17" s="121"/>
    </row>
    <row r="18" spans="1:30" ht="57" customHeight="1">
      <c r="A18" s="109"/>
      <c r="B18" s="109"/>
      <c r="C18" s="121"/>
      <c r="D18" s="168"/>
      <c r="E18" s="139"/>
      <c r="F18" s="139"/>
      <c r="G18" s="88" t="str">
        <f>VLOOKUP(H18,PELIGROS!A$1:G$445,2,0)</f>
        <v>Forzadas, Prolongadas</v>
      </c>
      <c r="H18" s="57" t="s">
        <v>40</v>
      </c>
      <c r="I18" s="57" t="s">
        <v>1257</v>
      </c>
      <c r="J18" s="88" t="str">
        <f>VLOOKUP(H18,PELIGROS!A$2:G$445,3,0)</f>
        <v xml:space="preserve">Lesiones osteomusculares, lesiones osteoarticulares
</v>
      </c>
      <c r="K18" s="91"/>
      <c r="L18" s="88" t="str">
        <f>VLOOKUP(H18,PELIGROS!A$2:G$445,4,0)</f>
        <v>Inspecciones planeadas e inspecciones no planeadas, procedimientos de programas de seguridad y salud en el trabajo</v>
      </c>
      <c r="M18" s="88" t="str">
        <f>VLOOKUP(H18,PELIGROS!A$2:G$445,5,0)</f>
        <v>PVE Biomecánico, programa pausas activas, exámenes periódicos, recomendaciones, control de posturas</v>
      </c>
      <c r="N18" s="91">
        <v>2</v>
      </c>
      <c r="O18" s="92">
        <v>3</v>
      </c>
      <c r="P18" s="92">
        <v>25</v>
      </c>
      <c r="Q18" s="59">
        <f t="shared" si="1"/>
        <v>6</v>
      </c>
      <c r="R18" s="59">
        <f t="shared" si="2"/>
        <v>150</v>
      </c>
      <c r="S18" s="93" t="str">
        <f t="shared" si="3"/>
        <v>M-6</v>
      </c>
      <c r="T18" s="94" t="str">
        <f t="shared" si="0"/>
        <v>II</v>
      </c>
      <c r="U18" s="95" t="str">
        <f t="shared" si="4"/>
        <v>No Aceptable o Aceptable Con Control Especifico</v>
      </c>
      <c r="V18" s="118"/>
      <c r="W18" s="88" t="str">
        <f>VLOOKUP(H18,PELIGROS!A$2:G$445,6,0)</f>
        <v>Enfermedades Osteomusculares</v>
      </c>
      <c r="X18" s="91"/>
      <c r="Y18" s="91"/>
      <c r="Z18" s="91"/>
      <c r="AA18" s="106"/>
      <c r="AB18" s="88" t="str">
        <f>VLOOKUP(H18,PELIGROS!A$2:G$445,7,0)</f>
        <v>Prevención en lesiones osteomusculares, líderes de pausas activas</v>
      </c>
      <c r="AC18" s="91" t="s">
        <v>1204</v>
      </c>
      <c r="AD18" s="121"/>
    </row>
    <row r="19" spans="1:30" ht="55.5" customHeight="1">
      <c r="A19" s="109"/>
      <c r="B19" s="109"/>
      <c r="C19" s="121"/>
      <c r="D19" s="168"/>
      <c r="E19" s="139"/>
      <c r="F19" s="139"/>
      <c r="G19" s="88" t="str">
        <f>VLOOKUP(H19,PELIGROS!A$1:G$445,2,0)</f>
        <v>Movimientos repetitivos, Miembros Superiores</v>
      </c>
      <c r="H19" s="57" t="s">
        <v>47</v>
      </c>
      <c r="I19" s="57" t="s">
        <v>1257</v>
      </c>
      <c r="J19" s="88" t="str">
        <f>VLOOKUP(H19,PELIGROS!A$2:G$445,3,0)</f>
        <v>Lesiones Musculoesqueléticas</v>
      </c>
      <c r="K19" s="91"/>
      <c r="L19" s="88" t="str">
        <f>VLOOKUP(H19,PELIGROS!A$2:G$445,4,0)</f>
        <v>N/A</v>
      </c>
      <c r="M19" s="88" t="str">
        <f>VLOOKUP(H19,PELIGROS!A$2:G$445,5,0)</f>
        <v>PVE BIomécanico, programa pausas activas, examenes periódicos, recomendaicones, control de posturas</v>
      </c>
      <c r="N19" s="91">
        <v>2</v>
      </c>
      <c r="O19" s="92">
        <v>3</v>
      </c>
      <c r="P19" s="92">
        <v>25</v>
      </c>
      <c r="Q19" s="59">
        <f t="shared" si="1"/>
        <v>6</v>
      </c>
      <c r="R19" s="59">
        <f t="shared" si="2"/>
        <v>150</v>
      </c>
      <c r="S19" s="93" t="str">
        <f t="shared" si="3"/>
        <v>M-6</v>
      </c>
      <c r="T19" s="94" t="str">
        <f t="shared" si="0"/>
        <v>II</v>
      </c>
      <c r="U19" s="95" t="str">
        <f t="shared" si="4"/>
        <v>No Aceptable o Aceptable Con Control Especifico</v>
      </c>
      <c r="V19" s="118"/>
      <c r="W19" s="88" t="str">
        <f>VLOOKUP(H19,PELIGROS!A$2:G$445,6,0)</f>
        <v>Enfermedades musculoesqueleticas</v>
      </c>
      <c r="X19" s="91"/>
      <c r="Y19" s="91"/>
      <c r="Z19" s="91"/>
      <c r="AA19" s="106"/>
      <c r="AB19" s="88" t="str">
        <f>VLOOKUP(H19,PELIGROS!A$2:G$445,7,0)</f>
        <v>Prevención en lesiones osteomusculares, líderes de pausas activas</v>
      </c>
      <c r="AC19" s="91" t="s">
        <v>1204</v>
      </c>
      <c r="AD19" s="121"/>
    </row>
    <row r="20" spans="1:30" ht="51">
      <c r="A20" s="109"/>
      <c r="B20" s="109"/>
      <c r="C20" s="121"/>
      <c r="D20" s="168"/>
      <c r="E20" s="139"/>
      <c r="F20" s="139"/>
      <c r="G20" s="88" t="str">
        <f>VLOOKUP(H20,PELIGROS!A$1:G$445,2,0)</f>
        <v>Atropellamiento, Envestir</v>
      </c>
      <c r="H20" s="57" t="s">
        <v>1188</v>
      </c>
      <c r="I20" s="57" t="s">
        <v>1260</v>
      </c>
      <c r="J20" s="88" t="str">
        <f>VLOOKUP(H20,PELIGROS!A$2:G$445,3,0)</f>
        <v>Lesiones, pérdidas materiales, muerte</v>
      </c>
      <c r="K20" s="91"/>
      <c r="L20" s="88" t="str">
        <f>VLOOKUP(H20,PELIGROS!A$2:G$445,4,0)</f>
        <v>Inspecciones planeadas e inspecciones no planeadas, procedimientos de programas de seguridad y salud en el trabajo</v>
      </c>
      <c r="M20" s="88" t="str">
        <f>VLOOKUP(H20,PELIGROS!A$2:G$445,5,0)</f>
        <v>Programa de seguridad vial, señalización</v>
      </c>
      <c r="N20" s="91">
        <v>2</v>
      </c>
      <c r="O20" s="92">
        <v>3</v>
      </c>
      <c r="P20" s="92">
        <v>60</v>
      </c>
      <c r="Q20" s="59">
        <f t="shared" si="1"/>
        <v>6</v>
      </c>
      <c r="R20" s="59">
        <f t="shared" si="2"/>
        <v>360</v>
      </c>
      <c r="S20" s="93" t="str">
        <f t="shared" si="3"/>
        <v>M-6</v>
      </c>
      <c r="T20" s="94" t="str">
        <f t="shared" si="0"/>
        <v>II</v>
      </c>
      <c r="U20" s="95" t="str">
        <f t="shared" si="4"/>
        <v>No Aceptable o Aceptable Con Control Especifico</v>
      </c>
      <c r="V20" s="118"/>
      <c r="W20" s="88" t="str">
        <f>VLOOKUP(H20,PELIGROS!A$2:G$445,6,0)</f>
        <v>Muerte</v>
      </c>
      <c r="X20" s="91"/>
      <c r="Y20" s="91"/>
      <c r="Z20" s="91"/>
      <c r="AA20" s="106"/>
      <c r="AB20" s="88" t="str">
        <f>VLOOKUP(H20,PELIGROS!A$2:G$445,7,0)</f>
        <v>Seguridad vial y manejo defensivo, aseguramiento de áreas de trabajo</v>
      </c>
      <c r="AC20" s="91" t="s">
        <v>1205</v>
      </c>
      <c r="AD20" s="121"/>
    </row>
    <row r="21" spans="1:30" ht="40.5">
      <c r="A21" s="109"/>
      <c r="B21" s="109"/>
      <c r="C21" s="121"/>
      <c r="D21" s="168"/>
      <c r="E21" s="139"/>
      <c r="F21" s="139"/>
      <c r="G21" s="88" t="str">
        <f>VLOOKUP(H21,PELIGROS!A$1:G$445,2,0)</f>
        <v>Superficies de trabajo irregulares o deslizantes</v>
      </c>
      <c r="H21" s="57" t="s">
        <v>597</v>
      </c>
      <c r="I21" s="57" t="s">
        <v>1260</v>
      </c>
      <c r="J21" s="88" t="str">
        <f>VLOOKUP(H21,PELIGROS!A$2:G$445,3,0)</f>
        <v>Caidas del mismo nivel, fracturas, golpe con objetos, caídas de objetos, obstrucción de rutas de evacuación</v>
      </c>
      <c r="K21" s="91"/>
      <c r="L21" s="88" t="str">
        <f>VLOOKUP(H21,PELIGROS!A$2:G$445,4,0)</f>
        <v>N/A</v>
      </c>
      <c r="M21" s="88" t="str">
        <f>VLOOKUP(H21,PELIGROS!A$2:G$445,5,0)</f>
        <v>N/A</v>
      </c>
      <c r="N21" s="91">
        <v>2</v>
      </c>
      <c r="O21" s="92">
        <v>3</v>
      </c>
      <c r="P21" s="92">
        <v>25</v>
      </c>
      <c r="Q21" s="59">
        <f t="shared" si="1"/>
        <v>6</v>
      </c>
      <c r="R21" s="59">
        <f t="shared" si="2"/>
        <v>150</v>
      </c>
      <c r="S21" s="93" t="str">
        <f t="shared" si="3"/>
        <v>M-6</v>
      </c>
      <c r="T21" s="94" t="str">
        <f t="shared" si="0"/>
        <v>II</v>
      </c>
      <c r="U21" s="95" t="str">
        <f t="shared" si="4"/>
        <v>No Aceptable o Aceptable Con Control Especifico</v>
      </c>
      <c r="V21" s="118"/>
      <c r="W21" s="88" t="str">
        <f>VLOOKUP(H21,PELIGROS!A$2:G$445,6,0)</f>
        <v>Caídas de distinto nivel</v>
      </c>
      <c r="X21" s="91"/>
      <c r="Y21" s="91"/>
      <c r="Z21" s="91"/>
      <c r="AA21" s="106"/>
      <c r="AB21" s="88" t="str">
        <f>VLOOKUP(H21,PELIGROS!A$2:G$445,7,0)</f>
        <v>Pautas Básicas en orden y aseo en el lugar de trabajo, actos y condiciones inseguras</v>
      </c>
      <c r="AC21" s="91" t="s">
        <v>1206</v>
      </c>
      <c r="AD21" s="121"/>
    </row>
    <row r="22" spans="1:30" ht="89.25">
      <c r="A22" s="109"/>
      <c r="B22" s="109"/>
      <c r="C22" s="121"/>
      <c r="D22" s="168"/>
      <c r="E22" s="139"/>
      <c r="F22" s="139"/>
      <c r="G22" s="88" t="str">
        <f>VLOOKUP(H22,PELIGROS!A$1:G$445,2,0)</f>
        <v>MANTENIMIENTO DE PUENTE GRUAS, LIMPIEZA DE CANALES, MANTENIMIENTO DE INSTALACIONES LOCATIVAS, MANTENIMIENTO Y REPARACIÓN DE POZOS</v>
      </c>
      <c r="H22" s="57" t="s">
        <v>624</v>
      </c>
      <c r="I22" s="57" t="s">
        <v>1260</v>
      </c>
      <c r="J22" s="88" t="str">
        <f>VLOOKUP(H22,PELIGROS!A$2:G$445,3,0)</f>
        <v>LESIONES, FRACTURAS, MUERTE</v>
      </c>
      <c r="K22" s="91"/>
      <c r="L22" s="88" t="str">
        <f>VLOOKUP(H22,PELIGROS!A$2:G$445,4,0)</f>
        <v>Inspecciones planeadas e inspecciones no planeadas, procedimientos de programas de seguridad y salud en el trabajo</v>
      </c>
      <c r="M22" s="88" t="str">
        <f>VLOOKUP(H22,PELIGROS!A$2:G$445,5,0)</f>
        <v>EPP</v>
      </c>
      <c r="N22" s="91">
        <v>2</v>
      </c>
      <c r="O22" s="92">
        <v>2</v>
      </c>
      <c r="P22" s="92">
        <v>100</v>
      </c>
      <c r="Q22" s="59">
        <f t="shared" ref="Q22" si="5">N22*O22</f>
        <v>4</v>
      </c>
      <c r="R22" s="59">
        <f t="shared" ref="R22" si="6">P22*Q22</f>
        <v>400</v>
      </c>
      <c r="S22" s="93" t="str">
        <f t="shared" ref="S22" si="7">IF(Q22=40,"MA-40",IF(Q22=30,"MA-30",IF(Q22=20,"A-20",IF(Q22=10,"A-10",IF(Q22=24,"MA-24",IF(Q22=18,"A-18",IF(Q22=12,"A-12",IF(Q22=6,"M-6",IF(Q22=8,"M-8",IF(Q22=6,"M-6",IF(Q22=4,"B-4",IF(Q22=2,"B-2",))))))))))))</f>
        <v>B-4</v>
      </c>
      <c r="T22" s="94" t="str">
        <f t="shared" ref="T22" si="8">IF(R22&lt;=20,"IV",IF(R22&lt;=120,"III",IF(R22&lt;=500,"II",IF(R22&lt;=4000,"I"))))</f>
        <v>II</v>
      </c>
      <c r="U22" s="95" t="str">
        <f t="shared" ref="U22" si="9">IF(T22=0,"",IF(T22="IV","Aceptable",IF(T22="III","Mejorable",IF(T22="II","No Aceptable o Aceptable Con Control Especifico",IF(T22="I","No Aceptable","")))))</f>
        <v>No Aceptable o Aceptable Con Control Especifico</v>
      </c>
      <c r="V22" s="118"/>
      <c r="W22" s="88" t="str">
        <f>VLOOKUP(H22,PELIGROS!A$2:G$445,6,0)</f>
        <v>MUERTE</v>
      </c>
      <c r="X22" s="91"/>
      <c r="Y22" s="91"/>
      <c r="Z22" s="91"/>
      <c r="AA22" s="106"/>
      <c r="AB22" s="88" t="str">
        <f>VLOOKUP(H22,PELIGROS!A$2:G$445,7,0)</f>
        <v>CERTIFICACIÓN Y/O ENTRENAMIENTO EN TRABAJO SEGURO EN ALTURAS; DILGENCIAMIENTO DE PERMISO DE TRABAJO; USO Y MANEJO ADECUADO DE E.P.P.; ARME Y DESARME DE ANDAMIOS</v>
      </c>
      <c r="AC22" s="91"/>
      <c r="AD22" s="121"/>
    </row>
    <row r="23" spans="1:30" ht="68.25" customHeight="1">
      <c r="A23" s="109"/>
      <c r="B23" s="109"/>
      <c r="C23" s="121"/>
      <c r="D23" s="168"/>
      <c r="E23" s="139"/>
      <c r="F23" s="139"/>
      <c r="G23" s="88" t="str">
        <f>VLOOKUP(H23,PELIGROS!A$1:G$445,2,0)</f>
        <v>Atraco, golpiza, atentados y secuestrados</v>
      </c>
      <c r="H23" s="57" t="s">
        <v>57</v>
      </c>
      <c r="I23" s="57" t="s">
        <v>1260</v>
      </c>
      <c r="J23" s="88" t="str">
        <f>VLOOKUP(H23,PELIGROS!A$2:G$445,3,0)</f>
        <v>Estrés, golpes, Secuestros</v>
      </c>
      <c r="K23" s="91"/>
      <c r="L23" s="88" t="str">
        <f>VLOOKUP(H23,PELIGROS!A$2:G$445,4,0)</f>
        <v>Inspecciones planeadas e inspecciones no planeadas, procedimientos de programas de seguridad y salud en el trabajo</v>
      </c>
      <c r="M23" s="88" t="str">
        <f>VLOOKUP(H23,PELIGROS!A$2:G$445,5,0)</f>
        <v xml:space="preserve">Uniformes Corporativos, Caquetas corporativas, Carnetización
</v>
      </c>
      <c r="N23" s="91">
        <v>2</v>
      </c>
      <c r="O23" s="92">
        <v>3</v>
      </c>
      <c r="P23" s="92">
        <v>60</v>
      </c>
      <c r="Q23" s="59">
        <f t="shared" si="1"/>
        <v>6</v>
      </c>
      <c r="R23" s="59">
        <f t="shared" si="2"/>
        <v>360</v>
      </c>
      <c r="S23" s="93" t="str">
        <f t="shared" si="3"/>
        <v>M-6</v>
      </c>
      <c r="T23" s="94" t="str">
        <f t="shared" si="0"/>
        <v>II</v>
      </c>
      <c r="U23" s="95" t="str">
        <f t="shared" si="4"/>
        <v>No Aceptable o Aceptable Con Control Especifico</v>
      </c>
      <c r="V23" s="118"/>
      <c r="W23" s="88" t="str">
        <f>VLOOKUP(H23,PELIGROS!A$2:G$445,6,0)</f>
        <v>Secuestros</v>
      </c>
      <c r="X23" s="91"/>
      <c r="Y23" s="91"/>
      <c r="Z23" s="91"/>
      <c r="AA23" s="106"/>
      <c r="AB23" s="88" t="str">
        <f>VLOOKUP(H23,PELIGROS!A$2:G$445,7,0)</f>
        <v>N/A</v>
      </c>
      <c r="AC23" s="91" t="s">
        <v>1207</v>
      </c>
      <c r="AD23" s="121"/>
    </row>
    <row r="24" spans="1:30" ht="51.75" thickBot="1">
      <c r="A24" s="110"/>
      <c r="B24" s="110"/>
      <c r="C24" s="185"/>
      <c r="D24" s="179"/>
      <c r="E24" s="180"/>
      <c r="F24" s="180"/>
      <c r="G24" s="88" t="str">
        <f>VLOOKUP(H24,PELIGROS!A$1:G$445,2,0)</f>
        <v>SISMOS, INCENDIOS, INUNDACIONES, TERREMOTOS, VENDAVALES, DERRUMBE</v>
      </c>
      <c r="H24" s="57" t="s">
        <v>62</v>
      </c>
      <c r="I24" s="57" t="s">
        <v>1263</v>
      </c>
      <c r="J24" s="88" t="str">
        <f>VLOOKUP(H24,PELIGROS!A$2:G$445,3,0)</f>
        <v>SISMOS, INCENDIOS, INUNDACIONES, TERREMOTOS, VENDAVALES</v>
      </c>
      <c r="K24" s="91"/>
      <c r="L24" s="88" t="str">
        <f>VLOOKUP(H24,PELIGROS!A$2:G$445,4,0)</f>
        <v>Inspecciones planeadas e inspecciones no planeadas, procedimientos de programas de seguridad y salud en el trabajo</v>
      </c>
      <c r="M24" s="88" t="str">
        <f>VLOOKUP(H24,PELIGROS!A$2:G$445,5,0)</f>
        <v>BRIGADAS DE EMERGENCIAS</v>
      </c>
      <c r="N24" s="91">
        <v>2</v>
      </c>
      <c r="O24" s="92">
        <v>1</v>
      </c>
      <c r="P24" s="92">
        <v>100</v>
      </c>
      <c r="Q24" s="59">
        <f t="shared" si="1"/>
        <v>2</v>
      </c>
      <c r="R24" s="59">
        <f t="shared" si="2"/>
        <v>200</v>
      </c>
      <c r="S24" s="93" t="str">
        <f t="shared" si="3"/>
        <v>B-2</v>
      </c>
      <c r="T24" s="94" t="str">
        <f t="shared" si="0"/>
        <v>II</v>
      </c>
      <c r="U24" s="95" t="str">
        <f t="shared" si="4"/>
        <v>No Aceptable o Aceptable Con Control Especifico</v>
      </c>
      <c r="V24" s="119"/>
      <c r="W24" s="88" t="str">
        <f>VLOOKUP(H24,PELIGROS!A$2:G$445,6,0)</f>
        <v>MUERTE</v>
      </c>
      <c r="X24" s="91"/>
      <c r="Y24" s="91"/>
      <c r="Z24" s="91"/>
      <c r="AA24" s="106"/>
      <c r="AB24" s="88" t="str">
        <f>VLOOKUP(H24,PELIGROS!A$2:G$445,7,0)</f>
        <v>ENTRENAMIENTO DE LA BRIGADA; DIVULGACIÓN DE PLAN DE EMERGENCIA</v>
      </c>
      <c r="AC24" s="91" t="s">
        <v>1208</v>
      </c>
      <c r="AD24" s="122"/>
    </row>
    <row r="25" spans="1:30" ht="15">
      <c r="A25" s="14"/>
      <c r="B25" s="14"/>
      <c r="C25" s="22" t="e">
        <f>VLOOKUP(E25,FUNCIONES!A$2:C$82,2,0)</f>
        <v>#N/A</v>
      </c>
      <c r="D25" s="23" t="e">
        <f>VLOOKUP(E25,FUNCIONES!A$2:C$82,3,0)</f>
        <v>#N/A</v>
      </c>
      <c r="E25" s="24"/>
      <c r="F25" s="16"/>
      <c r="G25" s="25" t="e">
        <f>VLOOKUP(H25,PELIGROS!A$1:G$445,2,0)</f>
        <v>#N/A</v>
      </c>
      <c r="H25" s="26"/>
      <c r="I25" s="26"/>
      <c r="J25" s="25" t="e">
        <f>VLOOKUP(H25,PELIGROS!A$2:G$445,3,0)</f>
        <v>#N/A</v>
      </c>
      <c r="K25" s="18"/>
      <c r="L25" s="25" t="e">
        <f>VLOOKUP(H25,PELIGROS!A$2:G$445,4,0)</f>
        <v>#N/A</v>
      </c>
      <c r="M25" s="25" t="e">
        <f>VLOOKUP(H25,PELIGROS!A$2:G$445,5,0)</f>
        <v>#N/A</v>
      </c>
      <c r="N25" s="18"/>
      <c r="O25" s="19"/>
      <c r="P25" s="19"/>
      <c r="Q25" s="27">
        <f t="shared" ref="Q25" si="10">N25*O25</f>
        <v>0</v>
      </c>
      <c r="R25" s="27">
        <f t="shared" ref="R25" si="11">P25*Q25</f>
        <v>0</v>
      </c>
      <c r="S25" s="33">
        <f t="shared" ref="S25" si="12">IF(Q25=40,"MA-40",IF(Q25=30,"MA-30",IF(Q25=20,"A-20",IF(Q25=10,"A-10",IF(Q25=24,"MA-24",IF(Q25=18,"A-18",IF(Q25=12,"A-12",IF(Q25=6,"M-6",IF(Q25=8,"M-8",IF(Q25=6,"M-6",IF(Q25=4,"B-4",IF(Q25=2,"B-2",))))))))))))</f>
        <v>0</v>
      </c>
      <c r="T25" s="34" t="str">
        <f t="shared" ref="T25" si="13">IF(R25&lt;=20,"IV",IF(R25&lt;=120,"III",IF(R25&lt;=500,"II",IF(R25&lt;=4000,"I"))))</f>
        <v>IV</v>
      </c>
      <c r="U25" s="35" t="str">
        <f t="shared" ref="U25" si="14">IF(T25=0,"",IF(T25="IV","Aceptable",IF(T25="III","Mejorable",IF(T25="II","No Aceptable o Aceptable Con Control Especifico",IF(T25="I","No Aceptable","")))))</f>
        <v>Aceptable</v>
      </c>
      <c r="V25" s="18"/>
      <c r="W25" s="25" t="e">
        <f>VLOOKUP(H25,PELIGROS!A$2:G$445,6,0)</f>
        <v>#N/A</v>
      </c>
      <c r="X25" s="20"/>
      <c r="Y25" s="20"/>
      <c r="Z25" s="20"/>
      <c r="AA25" s="15"/>
      <c r="AB25" s="22" t="e">
        <f>VLOOKUP(H25,PELIGROS!A$2:G$445,7,0)</f>
        <v>#N/A</v>
      </c>
      <c r="AC25" s="20"/>
      <c r="AD25" s="17"/>
    </row>
    <row r="27" spans="1:30" ht="13.5" thickBot="1"/>
    <row r="28" spans="1:30" ht="15.75" customHeight="1" thickBot="1">
      <c r="A28" s="165" t="s">
        <v>1194</v>
      </c>
      <c r="B28" s="165"/>
      <c r="C28" s="165"/>
      <c r="D28" s="165"/>
      <c r="E28" s="165"/>
      <c r="F28" s="165"/>
      <c r="G28" s="165"/>
    </row>
    <row r="29" spans="1:30" ht="15.75" customHeight="1" thickBot="1">
      <c r="A29" s="157" t="s">
        <v>1195</v>
      </c>
      <c r="B29" s="157"/>
      <c r="C29" s="157"/>
      <c r="D29" s="166" t="s">
        <v>1196</v>
      </c>
      <c r="E29" s="166"/>
      <c r="F29" s="166"/>
      <c r="G29" s="166"/>
    </row>
    <row r="30" spans="1:30" ht="15.75" customHeight="1">
      <c r="A30" s="191" t="s">
        <v>1226</v>
      </c>
      <c r="B30" s="192"/>
      <c r="C30" s="193"/>
      <c r="D30" s="164" t="s">
        <v>1293</v>
      </c>
      <c r="E30" s="164"/>
      <c r="F30" s="164"/>
      <c r="G30" s="164"/>
    </row>
    <row r="31" spans="1:30" ht="15.75" customHeight="1">
      <c r="A31" s="191" t="s">
        <v>1226</v>
      </c>
      <c r="B31" s="192"/>
      <c r="C31" s="193"/>
      <c r="D31" s="164" t="s">
        <v>1294</v>
      </c>
      <c r="E31" s="164"/>
      <c r="F31" s="164"/>
      <c r="G31" s="164"/>
    </row>
    <row r="32" spans="1:30" ht="15" customHeight="1">
      <c r="A32" s="191" t="s">
        <v>1226</v>
      </c>
      <c r="B32" s="192"/>
      <c r="C32" s="193"/>
      <c r="D32" s="147" t="s">
        <v>1295</v>
      </c>
      <c r="E32" s="147"/>
      <c r="F32" s="147"/>
      <c r="G32" s="147"/>
    </row>
    <row r="33" spans="1:7" ht="15" customHeight="1">
      <c r="A33" s="154" t="s">
        <v>1214</v>
      </c>
      <c r="B33" s="155"/>
      <c r="C33" s="156"/>
      <c r="D33" s="164" t="s">
        <v>1247</v>
      </c>
      <c r="E33" s="164"/>
      <c r="F33" s="164"/>
      <c r="G33" s="164"/>
    </row>
    <row r="34" spans="1:7" ht="15" customHeight="1" thickBot="1">
      <c r="A34" s="151" t="s">
        <v>1302</v>
      </c>
      <c r="B34" s="152"/>
      <c r="C34" s="153"/>
      <c r="D34" s="146" t="s">
        <v>1303</v>
      </c>
      <c r="E34" s="146"/>
      <c r="F34" s="146"/>
      <c r="G34" s="146"/>
    </row>
  </sheetData>
  <mergeCells count="36">
    <mergeCell ref="V11:V24"/>
    <mergeCell ref="AC11:AC13"/>
    <mergeCell ref="AD11:AD24"/>
    <mergeCell ref="J8:J10"/>
    <mergeCell ref="C11:C24"/>
    <mergeCell ref="D11:D24"/>
    <mergeCell ref="E11:E24"/>
    <mergeCell ref="F11:F24"/>
    <mergeCell ref="K8:M9"/>
    <mergeCell ref="N8:T9"/>
    <mergeCell ref="U8:U9"/>
    <mergeCell ref="V8:W9"/>
    <mergeCell ref="X8:AD9"/>
    <mergeCell ref="A28:G28"/>
    <mergeCell ref="E5:G5"/>
    <mergeCell ref="A8:A10"/>
    <mergeCell ref="B8:B10"/>
    <mergeCell ref="C8:F9"/>
    <mergeCell ref="D29:G29"/>
    <mergeCell ref="A30:C30"/>
    <mergeCell ref="D30:G30"/>
    <mergeCell ref="A31:C31"/>
    <mergeCell ref="D31:G31"/>
    <mergeCell ref="A11:A24"/>
    <mergeCell ref="A32:C32"/>
    <mergeCell ref="D32:G32"/>
    <mergeCell ref="A33:C33"/>
    <mergeCell ref="D33:G33"/>
    <mergeCell ref="A34:C34"/>
    <mergeCell ref="D34:G34"/>
    <mergeCell ref="A29:C29"/>
    <mergeCell ref="C3:G3"/>
    <mergeCell ref="C4:G4"/>
    <mergeCell ref="H10:I10"/>
    <mergeCell ref="G8:I9"/>
    <mergeCell ref="B11:B24"/>
  </mergeCells>
  <conditionalFormatting sqref="P25">
    <cfRule type="cellIs" priority="31" stopIfTrue="1" operator="equal">
      <formula>"10, 25, 50, 100"</formula>
    </cfRule>
  </conditionalFormatting>
  <conditionalFormatting sqref="U1:U10 U26:U1048576">
    <cfRule type="containsText" dxfId="167" priority="28" operator="containsText" text="No Aceptable o Aceptable con Control Especifico">
      <formula>NOT(ISERROR(SEARCH("No Aceptable o Aceptable con Control Especifico",U1)))</formula>
    </cfRule>
    <cfRule type="containsText" dxfId="166" priority="29" operator="containsText" text="No Aceptable">
      <formula>NOT(ISERROR(SEARCH("No Aceptable",U1)))</formula>
    </cfRule>
    <cfRule type="containsText" dxfId="165" priority="30" operator="containsText" text="No Aceptable o Aceptable con Control Especifico">
      <formula>NOT(ISERROR(SEARCH("No Aceptable o Aceptable con Control Especifico",U1)))</formula>
    </cfRule>
  </conditionalFormatting>
  <conditionalFormatting sqref="T1:T10 T26:T1048576">
    <cfRule type="cellIs" dxfId="164" priority="27" operator="equal">
      <formula>"II"</formula>
    </cfRule>
  </conditionalFormatting>
  <conditionalFormatting sqref="T25">
    <cfRule type="cellIs" dxfId="163" priority="23" stopIfTrue="1" operator="equal">
      <formula>"IV"</formula>
    </cfRule>
    <cfRule type="cellIs" dxfId="162" priority="24" stopIfTrue="1" operator="equal">
      <formula>"III"</formula>
    </cfRule>
    <cfRule type="cellIs" dxfId="161" priority="25" stopIfTrue="1" operator="equal">
      <formula>"II"</formula>
    </cfRule>
    <cfRule type="cellIs" dxfId="160" priority="26" stopIfTrue="1" operator="equal">
      <formula>"I"</formula>
    </cfRule>
  </conditionalFormatting>
  <conditionalFormatting sqref="U25">
    <cfRule type="cellIs" dxfId="159" priority="21" stopIfTrue="1" operator="equal">
      <formula>"No Aceptable"</formula>
    </cfRule>
    <cfRule type="cellIs" dxfId="158" priority="22" stopIfTrue="1" operator="equal">
      <formula>"Aceptable"</formula>
    </cfRule>
  </conditionalFormatting>
  <conditionalFormatting sqref="U25">
    <cfRule type="cellIs" dxfId="157" priority="20" stopIfTrue="1" operator="equal">
      <formula>"No Aceptable o Aceptable Con Control Especifico"</formula>
    </cfRule>
  </conditionalFormatting>
  <conditionalFormatting sqref="U25">
    <cfRule type="containsText" dxfId="156" priority="19" stopIfTrue="1" operator="containsText" text="Mejorable">
      <formula>NOT(ISERROR(SEARCH("Mejorable",U25)))</formula>
    </cfRule>
  </conditionalFormatting>
  <conditionalFormatting sqref="P11:P21 P23:P24">
    <cfRule type="cellIs" priority="18" stopIfTrue="1" operator="equal">
      <formula>"10, 25, 50, 100"</formula>
    </cfRule>
  </conditionalFormatting>
  <conditionalFormatting sqref="T11:T21 T23:T24">
    <cfRule type="cellIs" dxfId="155" priority="14" stopIfTrue="1" operator="equal">
      <formula>"IV"</formula>
    </cfRule>
    <cfRule type="cellIs" dxfId="154" priority="15" stopIfTrue="1" operator="equal">
      <formula>"III"</formula>
    </cfRule>
    <cfRule type="cellIs" dxfId="153" priority="16" stopIfTrue="1" operator="equal">
      <formula>"II"</formula>
    </cfRule>
    <cfRule type="cellIs" dxfId="152" priority="17" stopIfTrue="1" operator="equal">
      <formula>"I"</formula>
    </cfRule>
  </conditionalFormatting>
  <conditionalFormatting sqref="U11:U21 U23:U24">
    <cfRule type="cellIs" dxfId="151" priority="12" stopIfTrue="1" operator="equal">
      <formula>"No Aceptable"</formula>
    </cfRule>
    <cfRule type="cellIs" dxfId="150" priority="13" stopIfTrue="1" operator="equal">
      <formula>"Aceptable"</formula>
    </cfRule>
  </conditionalFormatting>
  <conditionalFormatting sqref="U11:U21 U23:U24">
    <cfRule type="cellIs" dxfId="149" priority="11" stopIfTrue="1" operator="equal">
      <formula>"No Aceptable o Aceptable Con Control Especifico"</formula>
    </cfRule>
  </conditionalFormatting>
  <conditionalFormatting sqref="U11:U21 U23:U24">
    <cfRule type="containsText" dxfId="148" priority="10" stopIfTrue="1" operator="containsText" text="Mejorable">
      <formula>NOT(ISERROR(SEARCH("Mejorable",U11)))</formula>
    </cfRule>
  </conditionalFormatting>
  <conditionalFormatting sqref="P22">
    <cfRule type="cellIs" priority="9" stopIfTrue="1" operator="equal">
      <formula>"10, 25, 50, 100"</formula>
    </cfRule>
  </conditionalFormatting>
  <conditionalFormatting sqref="T22">
    <cfRule type="cellIs" dxfId="147" priority="5" stopIfTrue="1" operator="equal">
      <formula>"IV"</formula>
    </cfRule>
    <cfRule type="cellIs" dxfId="146" priority="6" stopIfTrue="1" operator="equal">
      <formula>"III"</formula>
    </cfRule>
    <cfRule type="cellIs" dxfId="145" priority="7" stopIfTrue="1" operator="equal">
      <formula>"II"</formula>
    </cfRule>
    <cfRule type="cellIs" dxfId="144" priority="8" stopIfTrue="1" operator="equal">
      <formula>"I"</formula>
    </cfRule>
  </conditionalFormatting>
  <conditionalFormatting sqref="U22">
    <cfRule type="cellIs" dxfId="143" priority="3" stopIfTrue="1" operator="equal">
      <formula>"No Aceptable"</formula>
    </cfRule>
    <cfRule type="cellIs" dxfId="142" priority="4" stopIfTrue="1" operator="equal">
      <formula>"Aceptable"</formula>
    </cfRule>
  </conditionalFormatting>
  <conditionalFormatting sqref="U22">
    <cfRule type="cellIs" dxfId="141" priority="2" stopIfTrue="1" operator="equal">
      <formula>"No Aceptable o Aceptable Con Control Especifico"</formula>
    </cfRule>
  </conditionalFormatting>
  <conditionalFormatting sqref="U22">
    <cfRule type="containsText" dxfId="140" priority="1" stopIfTrue="1" operator="containsText" text="Mejorable">
      <formula>NOT(ISERROR(SEARCH("Mejorable",U22)))</formula>
    </cfRule>
  </conditionalFormatting>
  <dataValidations count="2">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5">
      <formula1>10</formula1>
      <formula2>100</formula2>
    </dataValidation>
    <dataValidation type="whole" allowBlank="1" showInputMessage="1" showErrorMessage="1" prompt="1 Esporadica (EE)_x000a_2 Ocasional (EO)_x000a_3 Frecuente (EF)_x000a_4 continua (EC)" sqref="O11:O25">
      <formula1>1</formula1>
      <formula2>4</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FUNCIONES!$A$2:$A$82</xm:f>
          </x14:formula1>
          <xm:sqref>E25</xm:sqref>
        </x14:dataValidation>
        <x14:dataValidation type="list" allowBlank="1" showInputMessage="1" showErrorMessage="1">
          <x14:formula1>
            <xm:f>PELIGROS!$A$2:$A$445</xm:f>
          </x14:formula1>
          <xm:sqref>H25:I25 H22</xm:sqref>
        </x14:dataValidation>
        <x14:dataValidation type="list" allowBlank="1" showInputMessage="1" showErrorMessage="1">
          <x14:formula1>
            <xm:f>[2]Hoja2!#REF!</xm:f>
          </x14:formula1>
          <xm:sqref>E11</xm:sqref>
        </x14:dataValidation>
        <x14:dataValidation type="list" allowBlank="1" showInputMessage="1" showErrorMessage="1">
          <x14:formula1>
            <xm:f>[2]Hoja1!#REF!</xm:f>
          </x14:formula1>
          <xm:sqref>H11:H21 H23:H24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2"/>
  <sheetViews>
    <sheetView showGridLines="0" zoomScale="80" zoomScaleNormal="80" workbookViewId="0"/>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5" t="s">
        <v>1328</v>
      </c>
      <c r="D2" s="46"/>
      <c r="E2" s="46"/>
      <c r="F2" s="46"/>
      <c r="G2" s="47"/>
      <c r="K2" s="9"/>
      <c r="L2" s="9"/>
      <c r="M2" s="9"/>
      <c r="V2" s="9"/>
      <c r="AB2" s="10"/>
      <c r="AC2" s="6"/>
      <c r="AD2" s="6"/>
    </row>
    <row r="3" spans="1:30" s="8" customFormat="1" ht="15" customHeight="1">
      <c r="A3" s="5"/>
      <c r="B3" s="6"/>
      <c r="C3" s="125" t="s">
        <v>1305</v>
      </c>
      <c r="D3" s="126"/>
      <c r="E3" s="126"/>
      <c r="F3" s="126"/>
      <c r="G3" s="127"/>
      <c r="K3" s="9"/>
      <c r="L3" s="9"/>
      <c r="M3" s="9"/>
      <c r="V3" s="9"/>
      <c r="AB3" s="10"/>
      <c r="AC3" s="6"/>
      <c r="AD3" s="6"/>
    </row>
    <row r="4" spans="1:30" s="8" customFormat="1" ht="15" customHeight="1" thickBot="1">
      <c r="A4" s="5"/>
      <c r="B4" s="6"/>
      <c r="C4" s="128" t="s">
        <v>1318</v>
      </c>
      <c r="D4" s="129"/>
      <c r="E4" s="129"/>
      <c r="F4" s="129"/>
      <c r="G4" s="130"/>
      <c r="K4" s="9"/>
      <c r="L4" s="9"/>
      <c r="M4" s="9"/>
      <c r="V4" s="9"/>
      <c r="AB4" s="10"/>
      <c r="AC4" s="6"/>
      <c r="AD4" s="6"/>
    </row>
    <row r="5" spans="1:30" s="8" customFormat="1" ht="11.25" customHeight="1">
      <c r="A5" s="5"/>
      <c r="B5" s="6"/>
      <c r="C5" s="11" t="s">
        <v>1197</v>
      </c>
      <c r="E5" s="172"/>
      <c r="F5" s="172"/>
      <c r="G5" s="172"/>
      <c r="H5" s="7"/>
      <c r="I5" s="7"/>
      <c r="K5" s="9"/>
      <c r="L5" s="9"/>
      <c r="M5" s="9"/>
      <c r="V5" s="9"/>
      <c r="AB5" s="10"/>
      <c r="AC5" s="6"/>
      <c r="AD5" s="6"/>
    </row>
    <row r="6" spans="1:30" s="8" customFormat="1" ht="11.25" customHeight="1">
      <c r="A6" s="5"/>
      <c r="B6" s="6"/>
      <c r="C6" s="11"/>
      <c r="E6" s="54"/>
      <c r="F6" s="54"/>
      <c r="G6" s="54"/>
      <c r="H6" s="7"/>
      <c r="I6" s="7"/>
      <c r="K6" s="9"/>
      <c r="L6" s="9"/>
      <c r="M6" s="9"/>
      <c r="V6" s="9"/>
      <c r="AB6" s="10"/>
      <c r="AC6" s="6"/>
      <c r="AD6" s="6"/>
    </row>
    <row r="7" spans="1:30" s="8" customFormat="1" ht="11.25" customHeight="1" thickBot="1">
      <c r="A7" s="5"/>
      <c r="B7" s="6"/>
      <c r="C7" s="11"/>
      <c r="E7" s="54"/>
      <c r="F7" s="54"/>
      <c r="G7" s="54"/>
      <c r="H7" s="7"/>
      <c r="I7" s="7"/>
      <c r="K7" s="9"/>
      <c r="L7" s="9"/>
      <c r="M7" s="9"/>
      <c r="V7" s="9"/>
      <c r="AB7" s="10"/>
      <c r="AC7" s="6"/>
      <c r="AD7" s="6"/>
    </row>
    <row r="8" spans="1:30" ht="17.25" customHeight="1" thickBot="1">
      <c r="A8" s="158" t="s">
        <v>11</v>
      </c>
      <c r="B8" s="161" t="s">
        <v>12</v>
      </c>
      <c r="C8" s="173" t="s">
        <v>0</v>
      </c>
      <c r="D8" s="173"/>
      <c r="E8" s="173"/>
      <c r="F8" s="173"/>
      <c r="G8" s="140" t="s">
        <v>1</v>
      </c>
      <c r="H8" s="141"/>
      <c r="I8" s="142"/>
      <c r="J8" s="174" t="s">
        <v>2</v>
      </c>
      <c r="K8" s="171" t="s">
        <v>3</v>
      </c>
      <c r="L8" s="171"/>
      <c r="M8" s="171"/>
      <c r="N8" s="171" t="s">
        <v>4</v>
      </c>
      <c r="O8" s="171"/>
      <c r="P8" s="171"/>
      <c r="Q8" s="171"/>
      <c r="R8" s="171"/>
      <c r="S8" s="171"/>
      <c r="T8" s="171"/>
      <c r="U8" s="171" t="s">
        <v>5</v>
      </c>
      <c r="V8" s="171" t="s">
        <v>6</v>
      </c>
      <c r="W8" s="175"/>
      <c r="X8" s="170" t="s">
        <v>7</v>
      </c>
      <c r="Y8" s="170"/>
      <c r="Z8" s="170"/>
      <c r="AA8" s="170"/>
      <c r="AB8" s="170"/>
      <c r="AC8" s="170"/>
      <c r="AD8" s="170"/>
    </row>
    <row r="9" spans="1:30" ht="15.75" customHeight="1" thickBot="1">
      <c r="A9" s="159"/>
      <c r="B9" s="162"/>
      <c r="C9" s="173"/>
      <c r="D9" s="173"/>
      <c r="E9" s="173"/>
      <c r="F9" s="173"/>
      <c r="G9" s="143"/>
      <c r="H9" s="144"/>
      <c r="I9" s="145"/>
      <c r="J9" s="174"/>
      <c r="K9" s="171"/>
      <c r="L9" s="171"/>
      <c r="M9" s="171"/>
      <c r="N9" s="171"/>
      <c r="O9" s="171"/>
      <c r="P9" s="171"/>
      <c r="Q9" s="171"/>
      <c r="R9" s="171"/>
      <c r="S9" s="171"/>
      <c r="T9" s="171"/>
      <c r="U9" s="175"/>
      <c r="V9" s="175"/>
      <c r="W9" s="175"/>
      <c r="X9" s="170"/>
      <c r="Y9" s="170"/>
      <c r="Z9" s="170"/>
      <c r="AA9" s="170"/>
      <c r="AB9" s="170"/>
      <c r="AC9" s="170"/>
      <c r="AD9" s="170"/>
    </row>
    <row r="10" spans="1:30" ht="39" thickBot="1">
      <c r="A10" s="160"/>
      <c r="B10" s="163"/>
      <c r="C10" s="55" t="s">
        <v>13</v>
      </c>
      <c r="D10" s="55" t="s">
        <v>14</v>
      </c>
      <c r="E10" s="55" t="s">
        <v>1077</v>
      </c>
      <c r="F10" s="55" t="s">
        <v>15</v>
      </c>
      <c r="G10" s="55" t="s">
        <v>16</v>
      </c>
      <c r="H10" s="176" t="s">
        <v>17</v>
      </c>
      <c r="I10" s="177"/>
      <c r="J10" s="174"/>
      <c r="K10" s="55" t="s">
        <v>18</v>
      </c>
      <c r="L10" s="55" t="s">
        <v>19</v>
      </c>
      <c r="M10" s="55" t="s">
        <v>20</v>
      </c>
      <c r="N10" s="55" t="s">
        <v>21</v>
      </c>
      <c r="O10" s="55" t="s">
        <v>22</v>
      </c>
      <c r="P10" s="55" t="s">
        <v>37</v>
      </c>
      <c r="Q10" s="55" t="s">
        <v>36</v>
      </c>
      <c r="R10" s="55" t="s">
        <v>23</v>
      </c>
      <c r="S10" s="55" t="s">
        <v>38</v>
      </c>
      <c r="T10" s="55" t="s">
        <v>24</v>
      </c>
      <c r="U10" s="55" t="s">
        <v>25</v>
      </c>
      <c r="V10" s="55" t="s">
        <v>39</v>
      </c>
      <c r="W10" s="55" t="s">
        <v>26</v>
      </c>
      <c r="X10" s="55" t="s">
        <v>8</v>
      </c>
      <c r="Y10" s="55" t="s">
        <v>9</v>
      </c>
      <c r="Z10" s="55" t="s">
        <v>10</v>
      </c>
      <c r="AA10" s="55" t="s">
        <v>31</v>
      </c>
      <c r="AB10" s="55" t="s">
        <v>27</v>
      </c>
      <c r="AC10" s="55" t="s">
        <v>28</v>
      </c>
      <c r="AD10" s="55" t="s">
        <v>29</v>
      </c>
    </row>
    <row r="11" spans="1:30" ht="51.75" customHeight="1" thickBot="1">
      <c r="A11" s="108" t="s">
        <v>1319</v>
      </c>
      <c r="B11" s="108" t="s">
        <v>1326</v>
      </c>
      <c r="C11" s="124" t="str">
        <f>VLOOKUP(E11,[3]Hoja2!A$2:C$82,2,0)</f>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
      <c r="D11" s="167" t="str">
        <f>VLOOKUP(E11,[3]Hoja2!A$2:C$82,3,0)</f>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
      <c r="E11" s="169" t="s">
        <v>1035</v>
      </c>
      <c r="F11" s="169" t="s">
        <v>1222</v>
      </c>
      <c r="G11" s="88" t="str">
        <f>VLOOKUP(H11,PELIGROS!A$1:G$445,2,0)</f>
        <v>Bacteria</v>
      </c>
      <c r="H11" s="57" t="s">
        <v>108</v>
      </c>
      <c r="I11" s="57" t="s">
        <v>1252</v>
      </c>
      <c r="J11" s="88" t="str">
        <f>VLOOKUP(H11,PELIGROS!A$2:G$445,3,0)</f>
        <v>Infecciones producidas por Bacterianas</v>
      </c>
      <c r="K11" s="87"/>
      <c r="L11" s="88" t="str">
        <f>VLOOKUP(H11,PELIGROS!A$2:G$445,4,0)</f>
        <v>Inspecciones planeadas e inspecciones no planeadas, procedimientos de programas de seguridad y salud en el trabajo</v>
      </c>
      <c r="M11" s="88" t="str">
        <f>VLOOKUP(H11,PELIGROS!A$2:G$445,5,0)</f>
        <v>Programa de vacunación, bota pantalon, overol, guantes, tapabocas, mascarillas con filtos</v>
      </c>
      <c r="N11" s="87">
        <v>2</v>
      </c>
      <c r="O11" s="59">
        <v>3</v>
      </c>
      <c r="P11" s="59">
        <v>10</v>
      </c>
      <c r="Q11" s="59">
        <f>N11*O11</f>
        <v>6</v>
      </c>
      <c r="R11" s="59">
        <f>P11*Q11</f>
        <v>60</v>
      </c>
      <c r="S11" s="60" t="str">
        <f>IF(Q11=40,"MA-40",IF(Q11=30,"MA-30",IF(Q11=20,"A-20",IF(Q11=10,"A-10",IF(Q11=24,"MA-24",IF(Q11=18,"A-18",IF(Q11=12,"A-12",IF(Q11=6,"M-6",IF(Q11=8,"M-8",IF(Q11=6,"M-6",IF(Q11=4,"B-4",IF(Q11=2,"B-2",))))))))))))</f>
        <v>M-6</v>
      </c>
      <c r="T11" s="61" t="str">
        <f t="shared" ref="T11:T55" si="0">IF(R11&lt;=20,"IV",IF(R11&lt;=120,"III",IF(R11&lt;=500,"II",IF(R11&lt;=4000,"I"))))</f>
        <v>III</v>
      </c>
      <c r="U11" s="62" t="str">
        <f>IF(T11=0,"",IF(T11="IV","Aceptable",IF(T11="III","Mejorable",IF(T11="II","No Aceptable o Aceptable Con Control Especifico",IF(T11="I","No Aceptable","")))))</f>
        <v>Mejorable</v>
      </c>
      <c r="V11" s="123">
        <v>1</v>
      </c>
      <c r="W11" s="88" t="str">
        <f>VLOOKUP(H11,PELIGROS!A$2:G$445,6,0)</f>
        <v xml:space="preserve">Enfermedades Infectocontagiosas
</v>
      </c>
      <c r="X11" s="87"/>
      <c r="Y11" s="87"/>
      <c r="Z11" s="87"/>
      <c r="AA11" s="88"/>
      <c r="AB11" s="88" t="str">
        <f>VLOOKUP(H11,PELIGROS!A$2:G$445,7,0)</f>
        <v xml:space="preserve">Riesgo Biológico, Autocuidado y/o Uso y manejo adecuado de E.P.P.
</v>
      </c>
      <c r="AC11" s="167" t="s">
        <v>1233</v>
      </c>
      <c r="AD11" s="167" t="s">
        <v>1201</v>
      </c>
    </row>
    <row r="12" spans="1:30" ht="51">
      <c r="A12" s="109"/>
      <c r="B12" s="109"/>
      <c r="C12" s="121"/>
      <c r="D12" s="168"/>
      <c r="E12" s="139"/>
      <c r="F12" s="139"/>
      <c r="G12" s="88" t="str">
        <f>VLOOKUP(H12,PELIGROS!A$1:G$445,2,0)</f>
        <v>Virus</v>
      </c>
      <c r="H12" s="57" t="s">
        <v>120</v>
      </c>
      <c r="I12" s="57" t="s">
        <v>1252</v>
      </c>
      <c r="J12" s="88" t="str">
        <f>VLOOKUP(H12,PELIGROS!A$2:G$445,3,0)</f>
        <v>Infecciones Virales</v>
      </c>
      <c r="K12" s="87"/>
      <c r="L12" s="88" t="str">
        <f>VLOOKUP(H12,PELIGROS!A$2:G$445,4,0)</f>
        <v>Inspecciones planeadas e inspecciones no planeadas, procedimientos de programas de seguridad y salud en el trabajo</v>
      </c>
      <c r="M12" s="88" t="str">
        <f>VLOOKUP(H12,PELIGROS!A$2:G$445,5,0)</f>
        <v>Programa de vacunación, bota pantalon, overol, guantes, tapabocas, mascarillas con filtos</v>
      </c>
      <c r="N12" s="87">
        <v>2</v>
      </c>
      <c r="O12" s="59">
        <v>3</v>
      </c>
      <c r="P12" s="59">
        <v>10</v>
      </c>
      <c r="Q12" s="59">
        <f>N12*O12</f>
        <v>6</v>
      </c>
      <c r="R12" s="59">
        <f>P12*Q12</f>
        <v>60</v>
      </c>
      <c r="S12" s="60" t="str">
        <f>IF(Q12=40,"MA-40",IF(Q12=30,"MA-30",IF(Q12=20,"A-20",IF(Q12=10,"A-10",IF(Q12=24,"MA-24",IF(Q12=18,"A-18",IF(Q12=12,"A-12",IF(Q12=6,"M-6",IF(Q12=8,"M-8",IF(Q12=6,"M-6",IF(Q12=4,"B-4",IF(Q12=2,"B-2",))))))))))))</f>
        <v>M-6</v>
      </c>
      <c r="T12" s="61" t="str">
        <f t="shared" si="0"/>
        <v>III</v>
      </c>
      <c r="U12" s="62" t="str">
        <f>IF(T12=0,"",IF(T12="IV","Aceptable",IF(T12="III","Mejorable",IF(T12="II","No Aceptable o Aceptable Con Control Especifico",IF(T12="I","No Aceptable","")))))</f>
        <v>Mejorable</v>
      </c>
      <c r="V12" s="118"/>
      <c r="W12" s="88" t="str">
        <f>VLOOKUP(H12,PELIGROS!A$2:G$445,6,0)</f>
        <v xml:space="preserve">Enfermedades Infectocontagiosas
</v>
      </c>
      <c r="X12" s="87"/>
      <c r="Y12" s="87"/>
      <c r="Z12" s="87"/>
      <c r="AA12" s="88"/>
      <c r="AB12" s="88" t="str">
        <f>VLOOKUP(H12,PELIGROS!A$2:G$445,7,0)</f>
        <v xml:space="preserve">Riesgo Biológico, Autocuidado y/o Uso y manejo adecuado de E.P.P.
</v>
      </c>
      <c r="AC12" s="199"/>
      <c r="AD12" s="168"/>
    </row>
    <row r="13" spans="1:30" ht="51">
      <c r="A13" s="109"/>
      <c r="B13" s="109"/>
      <c r="C13" s="121"/>
      <c r="D13" s="168"/>
      <c r="E13" s="139"/>
      <c r="F13" s="139"/>
      <c r="G13" s="88" t="str">
        <f>VLOOKUP(H13,PELIGROS!A$1:G$445,2,0)</f>
        <v>INFRAROJA, ULTRAVIOLETA, VISIBLE, RADIOFRECUENCIA, MICROONDAS, LASER</v>
      </c>
      <c r="H13" s="57" t="s">
        <v>67</v>
      </c>
      <c r="I13" s="57" t="s">
        <v>1254</v>
      </c>
      <c r="J13" s="88" t="str">
        <f>VLOOKUP(H13,PELIGROS!A$2:G$445,3,0)</f>
        <v>CÁNCER, LESIONES DÉRMICAS Y OCULARES</v>
      </c>
      <c r="K13" s="65"/>
      <c r="L13" s="88" t="str">
        <f>VLOOKUP(H13,PELIGROS!A$2:G$445,4,0)</f>
        <v>Inspecciones planeadas e inspecciones no planeadas, procedimientos de programas de seguridad y salud en el trabajo</v>
      </c>
      <c r="M13" s="88" t="str">
        <f>VLOOKUP(H13,PELIGROS!A$2:G$445,5,0)</f>
        <v>PROGRAMA BLOQUEADOR SOLAR</v>
      </c>
      <c r="N13" s="65">
        <v>2</v>
      </c>
      <c r="O13" s="66">
        <v>2</v>
      </c>
      <c r="P13" s="66">
        <v>10</v>
      </c>
      <c r="Q13" s="59">
        <f t="shared" ref="Q13:Q55" si="1">N13*O13</f>
        <v>4</v>
      </c>
      <c r="R13" s="59">
        <f t="shared" ref="R13:R55" si="2">P13*Q13</f>
        <v>40</v>
      </c>
      <c r="S13" s="67" t="str">
        <f t="shared" ref="S13:S55" si="3">IF(Q13=40,"MA-40",IF(Q13=30,"MA-30",IF(Q13=20,"A-20",IF(Q13=10,"A-10",IF(Q13=24,"MA-24",IF(Q13=18,"A-18",IF(Q13=12,"A-12",IF(Q13=6,"M-6",IF(Q13=8,"M-8",IF(Q13=6,"M-6",IF(Q13=4,"B-4",IF(Q13=2,"B-2",))))))))))))</f>
        <v>B-4</v>
      </c>
      <c r="T13" s="68" t="str">
        <f t="shared" si="0"/>
        <v>III</v>
      </c>
      <c r="U13" s="69" t="str">
        <f t="shared" ref="U13:U55" si="4">IF(T13=0,"",IF(T13="IV","Aceptable",IF(T13="III","Mejorable",IF(T13="II","No Aceptable o Aceptable Con Control Especifico",IF(T13="I","No Aceptable","")))))</f>
        <v>Mejorable</v>
      </c>
      <c r="V13" s="118"/>
      <c r="W13" s="88" t="str">
        <f>VLOOKUP(H13,PELIGROS!A$2:G$445,6,0)</f>
        <v>CÁNCER</v>
      </c>
      <c r="X13" s="65"/>
      <c r="Y13" s="65"/>
      <c r="Z13" s="65"/>
      <c r="AA13" s="105"/>
      <c r="AB13" s="88" t="str">
        <f>VLOOKUP(H13,PELIGROS!A$2:G$445,7,0)</f>
        <v>N/A</v>
      </c>
      <c r="AC13" s="65" t="s">
        <v>1202</v>
      </c>
      <c r="AD13" s="168"/>
    </row>
    <row r="14" spans="1:30" ht="63.75">
      <c r="A14" s="109"/>
      <c r="B14" s="109"/>
      <c r="C14" s="121"/>
      <c r="D14" s="168"/>
      <c r="E14" s="139"/>
      <c r="F14" s="139"/>
      <c r="G14" s="88" t="str">
        <f>VLOOKUP(H14,PELIGROS!A$1:G$445,2,0)</f>
        <v>NATURALEZA DE LA TAREA</v>
      </c>
      <c r="H14" s="57" t="s">
        <v>76</v>
      </c>
      <c r="I14" s="57" t="s">
        <v>1256</v>
      </c>
      <c r="J14" s="88" t="str">
        <f>VLOOKUP(H14,PELIGROS!A$2:G$445,3,0)</f>
        <v>ESTRÉS,  TRANSTORNOS DEL SUEÑO</v>
      </c>
      <c r="K14" s="65"/>
      <c r="L14" s="88" t="str">
        <f>VLOOKUP(H14,PELIGROS!A$2:G$445,4,0)</f>
        <v>N/A</v>
      </c>
      <c r="M14" s="88" t="str">
        <f>VLOOKUP(H14,PELIGROS!A$2:G$445,5,0)</f>
        <v>PVE PSICOSOCIAL</v>
      </c>
      <c r="N14" s="65">
        <v>2</v>
      </c>
      <c r="O14" s="66">
        <v>3</v>
      </c>
      <c r="P14" s="66">
        <v>10</v>
      </c>
      <c r="Q14" s="59">
        <f t="shared" si="1"/>
        <v>6</v>
      </c>
      <c r="R14" s="59">
        <f t="shared" si="2"/>
        <v>60</v>
      </c>
      <c r="S14" s="67" t="str">
        <f t="shared" si="3"/>
        <v>M-6</v>
      </c>
      <c r="T14" s="68" t="str">
        <f t="shared" si="0"/>
        <v>III</v>
      </c>
      <c r="U14" s="69" t="str">
        <f t="shared" si="4"/>
        <v>Mejorable</v>
      </c>
      <c r="V14" s="118"/>
      <c r="W14" s="88" t="str">
        <f>VLOOKUP(H14,PELIGROS!A$2:G$445,6,0)</f>
        <v>ESTRÉS</v>
      </c>
      <c r="X14" s="65"/>
      <c r="Y14" s="65"/>
      <c r="Z14" s="65"/>
      <c r="AA14" s="105"/>
      <c r="AB14" s="88" t="str">
        <f>VLOOKUP(H14,PELIGROS!A$2:G$445,7,0)</f>
        <v>N/A</v>
      </c>
      <c r="AC14" s="65" t="s">
        <v>1203</v>
      </c>
      <c r="AD14" s="168"/>
    </row>
    <row r="15" spans="1:30" ht="51">
      <c r="A15" s="109"/>
      <c r="B15" s="109"/>
      <c r="C15" s="121"/>
      <c r="D15" s="168"/>
      <c r="E15" s="139"/>
      <c r="F15" s="139"/>
      <c r="G15" s="88" t="str">
        <f>VLOOKUP(H15,PELIGROS!A$1:G$445,2,0)</f>
        <v>Forzadas, Prolongadas</v>
      </c>
      <c r="H15" s="57" t="s">
        <v>40</v>
      </c>
      <c r="I15" s="57" t="s">
        <v>1257</v>
      </c>
      <c r="J15" s="88" t="str">
        <f>VLOOKUP(H15,PELIGROS!A$2:G$445,3,0)</f>
        <v xml:space="preserve">Lesiones osteomusculares, lesiones osteoarticulares
</v>
      </c>
      <c r="K15" s="65"/>
      <c r="L15" s="88" t="str">
        <f>VLOOKUP(H15,PELIGROS!A$2:G$445,4,0)</f>
        <v>Inspecciones planeadas e inspecciones no planeadas, procedimientos de programas de seguridad y salud en el trabajo</v>
      </c>
      <c r="M15" s="88" t="str">
        <f>VLOOKUP(H15,PELIGROS!A$2:G$445,5,0)</f>
        <v>PVE Biomecánico, programa pausas activas, exámenes periódicos, recomendaciones, control de posturas</v>
      </c>
      <c r="N15" s="65">
        <v>2</v>
      </c>
      <c r="O15" s="66">
        <v>3</v>
      </c>
      <c r="P15" s="66">
        <v>25</v>
      </c>
      <c r="Q15" s="59">
        <f t="shared" si="1"/>
        <v>6</v>
      </c>
      <c r="R15" s="59">
        <f t="shared" si="2"/>
        <v>150</v>
      </c>
      <c r="S15" s="67" t="str">
        <f t="shared" si="3"/>
        <v>M-6</v>
      </c>
      <c r="T15" s="68" t="str">
        <f t="shared" si="0"/>
        <v>II</v>
      </c>
      <c r="U15" s="69" t="str">
        <f t="shared" si="4"/>
        <v>No Aceptable o Aceptable Con Control Especifico</v>
      </c>
      <c r="V15" s="118"/>
      <c r="W15" s="88" t="str">
        <f>VLOOKUP(H15,PELIGROS!A$2:G$445,6,0)</f>
        <v>Enfermedades Osteomusculares</v>
      </c>
      <c r="X15" s="65"/>
      <c r="Y15" s="65"/>
      <c r="Z15" s="65"/>
      <c r="AA15" s="105"/>
      <c r="AB15" s="88" t="str">
        <f>VLOOKUP(H15,PELIGROS!A$2:G$445,7,0)</f>
        <v>Prevención en lesiones osteomusculares, líderes de pausas activas</v>
      </c>
      <c r="AC15" s="65" t="s">
        <v>1204</v>
      </c>
      <c r="AD15" s="168"/>
    </row>
    <row r="16" spans="1:30" ht="51">
      <c r="A16" s="109"/>
      <c r="B16" s="109"/>
      <c r="C16" s="121"/>
      <c r="D16" s="168"/>
      <c r="E16" s="139"/>
      <c r="F16" s="139"/>
      <c r="G16" s="88" t="str">
        <f>VLOOKUP(H16,PELIGROS!A$1:G$445,2,0)</f>
        <v>Movimientos repetitivos, Miembros Superiores</v>
      </c>
      <c r="H16" s="57" t="s">
        <v>47</v>
      </c>
      <c r="I16" s="57" t="s">
        <v>1257</v>
      </c>
      <c r="J16" s="88" t="str">
        <f>VLOOKUP(H16,PELIGROS!A$2:G$445,3,0)</f>
        <v>Lesiones Musculoesqueléticas</v>
      </c>
      <c r="K16" s="65"/>
      <c r="L16" s="88" t="str">
        <f>VLOOKUP(H16,PELIGROS!A$2:G$445,4,0)</f>
        <v>N/A</v>
      </c>
      <c r="M16" s="88" t="str">
        <f>VLOOKUP(H16,PELIGROS!A$2:G$445,5,0)</f>
        <v>PVE BIomécanico, programa pausas activas, examenes periódicos, recomendaicones, control de posturas</v>
      </c>
      <c r="N16" s="65">
        <v>2</v>
      </c>
      <c r="O16" s="66">
        <v>2</v>
      </c>
      <c r="P16" s="66">
        <v>10</v>
      </c>
      <c r="Q16" s="59">
        <f t="shared" si="1"/>
        <v>4</v>
      </c>
      <c r="R16" s="59">
        <f t="shared" si="2"/>
        <v>40</v>
      </c>
      <c r="S16" s="67" t="str">
        <f t="shared" si="3"/>
        <v>B-4</v>
      </c>
      <c r="T16" s="68" t="str">
        <f t="shared" si="0"/>
        <v>III</v>
      </c>
      <c r="U16" s="69" t="str">
        <f t="shared" si="4"/>
        <v>Mejorable</v>
      </c>
      <c r="V16" s="118"/>
      <c r="W16" s="88" t="str">
        <f>VLOOKUP(H16,PELIGROS!A$2:G$445,6,0)</f>
        <v>Enfermedades musculoesqueleticas</v>
      </c>
      <c r="X16" s="65"/>
      <c r="Y16" s="65"/>
      <c r="Z16" s="65"/>
      <c r="AA16" s="105"/>
      <c r="AB16" s="88" t="str">
        <f>VLOOKUP(H16,PELIGROS!A$2:G$445,7,0)</f>
        <v>Prevención en lesiones osteomusculares, líderes de pausas activas</v>
      </c>
      <c r="AC16" s="65" t="s">
        <v>1204</v>
      </c>
      <c r="AD16" s="168"/>
    </row>
    <row r="17" spans="1:30" ht="51">
      <c r="A17" s="109"/>
      <c r="B17" s="109"/>
      <c r="C17" s="121"/>
      <c r="D17" s="168"/>
      <c r="E17" s="139"/>
      <c r="F17" s="139"/>
      <c r="G17" s="88" t="str">
        <f>VLOOKUP(H17,PELIGROS!A$1:G$445,2,0)</f>
        <v>Atropellamiento, Envestir</v>
      </c>
      <c r="H17" s="57" t="s">
        <v>1188</v>
      </c>
      <c r="I17" s="57" t="s">
        <v>1260</v>
      </c>
      <c r="J17" s="88" t="str">
        <f>VLOOKUP(H17,PELIGROS!A$2:G$445,3,0)</f>
        <v>Lesiones, pérdidas materiales, muerte</v>
      </c>
      <c r="K17" s="65"/>
      <c r="L17" s="88" t="str">
        <f>VLOOKUP(H17,PELIGROS!A$2:G$445,4,0)</f>
        <v>Inspecciones planeadas e inspecciones no planeadas, procedimientos de programas de seguridad y salud en el trabajo</v>
      </c>
      <c r="M17" s="88" t="str">
        <f>VLOOKUP(H17,PELIGROS!A$2:G$445,5,0)</f>
        <v>Programa de seguridad vial, señalización</v>
      </c>
      <c r="N17" s="65">
        <v>2</v>
      </c>
      <c r="O17" s="66">
        <v>3</v>
      </c>
      <c r="P17" s="66">
        <v>60</v>
      </c>
      <c r="Q17" s="59">
        <f t="shared" si="1"/>
        <v>6</v>
      </c>
      <c r="R17" s="59">
        <f t="shared" si="2"/>
        <v>360</v>
      </c>
      <c r="S17" s="67" t="str">
        <f t="shared" si="3"/>
        <v>M-6</v>
      </c>
      <c r="T17" s="68" t="str">
        <f t="shared" si="0"/>
        <v>II</v>
      </c>
      <c r="U17" s="69" t="str">
        <f t="shared" si="4"/>
        <v>No Aceptable o Aceptable Con Control Especifico</v>
      </c>
      <c r="V17" s="118"/>
      <c r="W17" s="88" t="str">
        <f>VLOOKUP(H17,PELIGROS!A$2:G$445,6,0)</f>
        <v>Muerte</v>
      </c>
      <c r="X17" s="65"/>
      <c r="Y17" s="65"/>
      <c r="Z17" s="65"/>
      <c r="AA17" s="105"/>
      <c r="AB17" s="88" t="str">
        <f>VLOOKUP(H17,PELIGROS!A$2:G$445,7,0)</f>
        <v>Seguridad vial y manejo defensivo, aseguramiento de áreas de trabajo</v>
      </c>
      <c r="AC17" s="65" t="s">
        <v>1205</v>
      </c>
      <c r="AD17" s="168"/>
    </row>
    <row r="18" spans="1:30" ht="40.5">
      <c r="A18" s="109"/>
      <c r="B18" s="109"/>
      <c r="C18" s="121"/>
      <c r="D18" s="168"/>
      <c r="E18" s="139"/>
      <c r="F18" s="139"/>
      <c r="G18" s="88" t="str">
        <f>VLOOKUP(H18,PELIGROS!A$1:G$445,2,0)</f>
        <v>Superficies de trabajo irregulares o deslizantes</v>
      </c>
      <c r="H18" s="57" t="s">
        <v>597</v>
      </c>
      <c r="I18" s="57" t="s">
        <v>1260</v>
      </c>
      <c r="J18" s="88" t="str">
        <f>VLOOKUP(H18,PELIGROS!A$2:G$445,3,0)</f>
        <v>Caidas del mismo nivel, fracturas, golpe con objetos, caídas de objetos, obstrucción de rutas de evacuación</v>
      </c>
      <c r="K18" s="65"/>
      <c r="L18" s="88" t="str">
        <f>VLOOKUP(H18,PELIGROS!A$2:G$445,4,0)</f>
        <v>N/A</v>
      </c>
      <c r="M18" s="88" t="str">
        <f>VLOOKUP(H18,PELIGROS!A$2:G$445,5,0)</f>
        <v>N/A</v>
      </c>
      <c r="N18" s="65">
        <v>2</v>
      </c>
      <c r="O18" s="66">
        <v>3</v>
      </c>
      <c r="P18" s="66">
        <v>25</v>
      </c>
      <c r="Q18" s="59">
        <f t="shared" si="1"/>
        <v>6</v>
      </c>
      <c r="R18" s="59">
        <f t="shared" si="2"/>
        <v>150</v>
      </c>
      <c r="S18" s="67" t="str">
        <f t="shared" si="3"/>
        <v>M-6</v>
      </c>
      <c r="T18" s="68" t="str">
        <f t="shared" si="0"/>
        <v>II</v>
      </c>
      <c r="U18" s="69" t="str">
        <f t="shared" si="4"/>
        <v>No Aceptable o Aceptable Con Control Especifico</v>
      </c>
      <c r="V18" s="118"/>
      <c r="W18" s="88" t="str">
        <f>VLOOKUP(H18,PELIGROS!A$2:G$445,6,0)</f>
        <v>Caídas de distinto nivel</v>
      </c>
      <c r="X18" s="65"/>
      <c r="Y18" s="65"/>
      <c r="Z18" s="65"/>
      <c r="AA18" s="105"/>
      <c r="AB18" s="88" t="str">
        <f>VLOOKUP(H18,PELIGROS!A$2:G$445,7,0)</f>
        <v>Pautas Básicas en orden y aseo en el lugar de trabajo, actos y condiciones inseguras</v>
      </c>
      <c r="AC18" s="65" t="s">
        <v>1206</v>
      </c>
      <c r="AD18" s="168"/>
    </row>
    <row r="19" spans="1:30" ht="89.25">
      <c r="A19" s="109"/>
      <c r="B19" s="109"/>
      <c r="C19" s="121"/>
      <c r="D19" s="168"/>
      <c r="E19" s="139"/>
      <c r="F19" s="139"/>
      <c r="G19" s="88" t="str">
        <f>VLOOKUP(H19,PELIGROS!A$1:G$445,2,0)</f>
        <v>MANTENIMIENTO DE PUENTE GRUAS, LIMPIEZA DE CANALES, MANTENIMIENTO DE INSTALACIONES LOCATIVAS, MANTENIMIENTO Y REPARACIÓN DE POZOS</v>
      </c>
      <c r="H19" s="57" t="s">
        <v>624</v>
      </c>
      <c r="I19" s="57" t="s">
        <v>1260</v>
      </c>
      <c r="J19" s="88" t="str">
        <f>VLOOKUP(H19,PELIGROS!A$2:G$445,3,0)</f>
        <v>LESIONES, FRACTURAS, MUERTE</v>
      </c>
      <c r="K19" s="65"/>
      <c r="L19" s="88" t="str">
        <f>VLOOKUP(H19,PELIGROS!A$2:G$445,4,0)</f>
        <v>Inspecciones planeadas e inspecciones no planeadas, procedimientos de programas de seguridad y salud en el trabajo</v>
      </c>
      <c r="M19" s="88" t="str">
        <f>VLOOKUP(H19,PELIGROS!A$2:G$445,5,0)</f>
        <v>EPP</v>
      </c>
      <c r="N19" s="65">
        <v>2</v>
      </c>
      <c r="O19" s="66">
        <v>2</v>
      </c>
      <c r="P19" s="66">
        <v>100</v>
      </c>
      <c r="Q19" s="59">
        <f t="shared" ref="Q19" si="5">N19*O19</f>
        <v>4</v>
      </c>
      <c r="R19" s="59">
        <f t="shared" ref="R19" si="6">P19*Q19</f>
        <v>400</v>
      </c>
      <c r="S19" s="67" t="str">
        <f t="shared" ref="S19" si="7">IF(Q19=40,"MA-40",IF(Q19=30,"MA-30",IF(Q19=20,"A-20",IF(Q19=10,"A-10",IF(Q19=24,"MA-24",IF(Q19=18,"A-18",IF(Q19=12,"A-12",IF(Q19=6,"M-6",IF(Q19=8,"M-8",IF(Q19=6,"M-6",IF(Q19=4,"B-4",IF(Q19=2,"B-2",))))))))))))</f>
        <v>B-4</v>
      </c>
      <c r="T19" s="68" t="str">
        <f t="shared" ref="T19" si="8">IF(R19&lt;=20,"IV",IF(R19&lt;=120,"III",IF(R19&lt;=500,"II",IF(R19&lt;=4000,"I"))))</f>
        <v>II</v>
      </c>
      <c r="U19" s="69" t="str">
        <f t="shared" ref="U19" si="9">IF(T19=0,"",IF(T19="IV","Aceptable",IF(T19="III","Mejorable",IF(T19="II","No Aceptable o Aceptable Con Control Especifico",IF(T19="I","No Aceptable","")))))</f>
        <v>No Aceptable o Aceptable Con Control Especifico</v>
      </c>
      <c r="V19" s="118"/>
      <c r="W19" s="88" t="str">
        <f>VLOOKUP(H19,PELIGROS!A$2:G$445,6,0)</f>
        <v>MUERTE</v>
      </c>
      <c r="X19" s="65"/>
      <c r="Y19" s="65"/>
      <c r="Z19" s="65"/>
      <c r="AA19" s="105"/>
      <c r="AB19" s="88" t="str">
        <f>VLOOKUP(H19,PELIGROS!A$2:G$445,7,0)</f>
        <v>CERTIFICACIÓN Y/O ENTRENAMIENTO EN TRABAJO SEGURO EN ALTURAS; DILGENCIAMIENTO DE PERMISO DE TRABAJO; USO Y MANEJO ADECUADO DE E.P.P.; ARME Y DESARME DE ANDAMIOS</v>
      </c>
      <c r="AC19" s="65"/>
      <c r="AD19" s="168"/>
    </row>
    <row r="20" spans="1:30" ht="63.75">
      <c r="A20" s="109"/>
      <c r="B20" s="109"/>
      <c r="C20" s="121"/>
      <c r="D20" s="168"/>
      <c r="E20" s="139"/>
      <c r="F20" s="139"/>
      <c r="G20" s="88" t="str">
        <f>VLOOKUP(H20,PELIGROS!A$1:G$445,2,0)</f>
        <v>Atraco, golpiza, atentados y secuestrados</v>
      </c>
      <c r="H20" s="57" t="s">
        <v>57</v>
      </c>
      <c r="I20" s="57" t="s">
        <v>1260</v>
      </c>
      <c r="J20" s="88" t="str">
        <f>VLOOKUP(H20,PELIGROS!A$2:G$445,3,0)</f>
        <v>Estrés, golpes, Secuestros</v>
      </c>
      <c r="K20" s="65"/>
      <c r="L20" s="88" t="str">
        <f>VLOOKUP(H20,PELIGROS!A$2:G$445,4,0)</f>
        <v>Inspecciones planeadas e inspecciones no planeadas, procedimientos de programas de seguridad y salud en el trabajo</v>
      </c>
      <c r="M20" s="88" t="str">
        <f>VLOOKUP(H20,PELIGROS!A$2:G$445,5,0)</f>
        <v xml:space="preserve">Uniformes Corporativos, Caquetas corporativas, Carnetización
</v>
      </c>
      <c r="N20" s="65">
        <v>2</v>
      </c>
      <c r="O20" s="66">
        <v>3</v>
      </c>
      <c r="P20" s="66">
        <v>60</v>
      </c>
      <c r="Q20" s="59">
        <f t="shared" si="1"/>
        <v>6</v>
      </c>
      <c r="R20" s="59">
        <f t="shared" si="2"/>
        <v>360</v>
      </c>
      <c r="S20" s="67" t="str">
        <f t="shared" si="3"/>
        <v>M-6</v>
      </c>
      <c r="T20" s="68" t="str">
        <f t="shared" si="0"/>
        <v>II</v>
      </c>
      <c r="U20" s="69" t="str">
        <f t="shared" si="4"/>
        <v>No Aceptable o Aceptable Con Control Especifico</v>
      </c>
      <c r="V20" s="118"/>
      <c r="W20" s="88" t="str">
        <f>VLOOKUP(H20,PELIGROS!A$2:G$445,6,0)</f>
        <v>Secuestros</v>
      </c>
      <c r="X20" s="65"/>
      <c r="Y20" s="65"/>
      <c r="Z20" s="65"/>
      <c r="AA20" s="105"/>
      <c r="AB20" s="88" t="str">
        <f>VLOOKUP(H20,PELIGROS!A$2:G$445,7,0)</f>
        <v>N/A</v>
      </c>
      <c r="AC20" s="65" t="s">
        <v>1207</v>
      </c>
      <c r="AD20" s="168"/>
    </row>
    <row r="21" spans="1:30" ht="51.75" thickBot="1">
      <c r="A21" s="109"/>
      <c r="B21" s="109"/>
      <c r="C21" s="185"/>
      <c r="D21" s="179"/>
      <c r="E21" s="180"/>
      <c r="F21" s="180"/>
      <c r="G21" s="88" t="str">
        <f>VLOOKUP(H21,PELIGROS!A$1:G$445,2,0)</f>
        <v>SISMOS, INCENDIOS, INUNDACIONES, TERREMOTOS, VENDAVALES, DERRUMBE</v>
      </c>
      <c r="H21" s="57" t="s">
        <v>62</v>
      </c>
      <c r="I21" s="57" t="s">
        <v>1263</v>
      </c>
      <c r="J21" s="88" t="str">
        <f>VLOOKUP(H21,PELIGROS!A$2:G$445,3,0)</f>
        <v>SISMOS, INCENDIOS, INUNDACIONES, TERREMOTOS, VENDAVALES</v>
      </c>
      <c r="K21" s="65"/>
      <c r="L21" s="88" t="str">
        <f>VLOOKUP(H21,PELIGROS!A$2:G$445,4,0)</f>
        <v>Inspecciones planeadas e inspecciones no planeadas, procedimientos de programas de seguridad y salud en el trabajo</v>
      </c>
      <c r="M21" s="88" t="str">
        <f>VLOOKUP(H21,PELIGROS!A$2:G$445,5,0)</f>
        <v>BRIGADAS DE EMERGENCIAS</v>
      </c>
      <c r="N21" s="65">
        <v>2</v>
      </c>
      <c r="O21" s="66">
        <v>1</v>
      </c>
      <c r="P21" s="66">
        <v>100</v>
      </c>
      <c r="Q21" s="59">
        <f t="shared" si="1"/>
        <v>2</v>
      </c>
      <c r="R21" s="59">
        <f t="shared" si="2"/>
        <v>200</v>
      </c>
      <c r="S21" s="67" t="str">
        <f t="shared" si="3"/>
        <v>B-2</v>
      </c>
      <c r="T21" s="68" t="str">
        <f t="shared" si="0"/>
        <v>II</v>
      </c>
      <c r="U21" s="69" t="str">
        <f t="shared" si="4"/>
        <v>No Aceptable o Aceptable Con Control Especifico</v>
      </c>
      <c r="V21" s="119"/>
      <c r="W21" s="88" t="str">
        <f>VLOOKUP(H21,PELIGROS!A$2:G$445,6,0)</f>
        <v>MUERTE</v>
      </c>
      <c r="X21" s="65"/>
      <c r="Y21" s="65"/>
      <c r="Z21" s="65"/>
      <c r="AA21" s="105"/>
      <c r="AB21" s="88" t="str">
        <f>VLOOKUP(H21,PELIGROS!A$2:G$445,7,0)</f>
        <v>ENTRENAMIENTO DE LA BRIGADA; DIVULGACIÓN DE PLAN DE EMERGENCIA</v>
      </c>
      <c r="AC21" s="65" t="s">
        <v>1208</v>
      </c>
      <c r="AD21" s="199"/>
    </row>
    <row r="22" spans="1:30" ht="54.75" customHeight="1" thickBot="1">
      <c r="A22" s="109"/>
      <c r="B22" s="109"/>
      <c r="C22" s="188" t="str">
        <f>VLOOKUP(E22,[1]Hoja2!A$2:C$82,2,0)</f>
        <v>Efectuar la localizacion y reparacion de los daños en las redes de acueducto, accesorios, acometidas,  reparar  las  valvulas  necesarias  y demas  actividades complementarias  para adelantar los trabajos, con el fin de reestablecer el suministro del servicio a la ciudadania.</v>
      </c>
      <c r="D22" s="189" t="str">
        <f>VLOOKUP(E22,[1]Hoja2!A$2:C$82,3,0)</f>
        <v>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v>
      </c>
      <c r="E22" s="190" t="s">
        <v>1037</v>
      </c>
      <c r="F22" s="190" t="s">
        <v>1222</v>
      </c>
      <c r="G22" s="86" t="str">
        <f>VLOOKUP(H22,PELIGROS!A$1:G$445,2,0)</f>
        <v>Modeduras</v>
      </c>
      <c r="H22" s="26" t="s">
        <v>79</v>
      </c>
      <c r="I22" s="26" t="s">
        <v>1252</v>
      </c>
      <c r="J22" s="86" t="str">
        <f>VLOOKUP(H22,PELIGROS!A$2:G$445,3,0)</f>
        <v>Lesiones, tejidos, muerte, enfermedades infectocontagiosas</v>
      </c>
      <c r="K22" s="18"/>
      <c r="L22" s="86" t="str">
        <f>VLOOKUP(H22,PELIGROS!A$2:G$445,4,0)</f>
        <v>N/A</v>
      </c>
      <c r="M22" s="86" t="str">
        <f>VLOOKUP(H22,PELIGROS!A$2:G$445,5,0)</f>
        <v>N/A</v>
      </c>
      <c r="N22" s="85">
        <v>2</v>
      </c>
      <c r="O22" s="27">
        <v>3</v>
      </c>
      <c r="P22" s="27">
        <v>25</v>
      </c>
      <c r="Q22" s="27">
        <f t="shared" si="1"/>
        <v>6</v>
      </c>
      <c r="R22" s="27">
        <f t="shared" si="2"/>
        <v>150</v>
      </c>
      <c r="S22" s="33" t="str">
        <f t="shared" si="3"/>
        <v>M-6</v>
      </c>
      <c r="T22" s="83" t="str">
        <f t="shared" si="0"/>
        <v>II</v>
      </c>
      <c r="U22" s="84" t="str">
        <f t="shared" si="4"/>
        <v>No Aceptable o Aceptable Con Control Especifico</v>
      </c>
      <c r="V22" s="111">
        <v>4</v>
      </c>
      <c r="W22" s="86" t="str">
        <f>VLOOKUP(H22,PELIGROS!A$2:G$445,6,0)</f>
        <v>Posibles enfermedades</v>
      </c>
      <c r="X22" s="18"/>
      <c r="Y22" s="18"/>
      <c r="Z22" s="18"/>
      <c r="AA22" s="17"/>
      <c r="AB22" s="86" t="str">
        <f>VLOOKUP(H22,PELIGROS!A$2:G$445,7,0)</f>
        <v xml:space="preserve">Riesgo Biológico, Autocuidado y/o Uso y manejo adecuado de E.P.P.
</v>
      </c>
      <c r="AC22" s="85" t="s">
        <v>1253</v>
      </c>
      <c r="AD22" s="131" t="s">
        <v>1201</v>
      </c>
    </row>
    <row r="23" spans="1:30" ht="51.75" thickBot="1">
      <c r="A23" s="109"/>
      <c r="B23" s="109"/>
      <c r="C23" s="188"/>
      <c r="D23" s="189"/>
      <c r="E23" s="190"/>
      <c r="F23" s="190"/>
      <c r="G23" s="86" t="str">
        <f>VLOOKUP(H23,PELIGROS!A$1:G$445,2,0)</f>
        <v>Bacteria</v>
      </c>
      <c r="H23" s="26" t="s">
        <v>108</v>
      </c>
      <c r="I23" s="26" t="s">
        <v>1252</v>
      </c>
      <c r="J23" s="86" t="str">
        <f>VLOOKUP(H23,PELIGROS!A$2:G$445,3,0)</f>
        <v>Infecciones producidas por Bacterianas</v>
      </c>
      <c r="K23" s="18"/>
      <c r="L23" s="86" t="str">
        <f>VLOOKUP(H23,PELIGROS!A$2:G$445,4,0)</f>
        <v>Inspecciones planeadas e inspecciones no planeadas, procedimientos de programas de seguridad y salud en el trabajo</v>
      </c>
      <c r="M23" s="86" t="str">
        <f>VLOOKUP(H23,PELIGROS!A$2:G$445,5,0)</f>
        <v>Programa de vacunación, bota pantalon, overol, guantes, tapabocas, mascarillas con filtos</v>
      </c>
      <c r="N23" s="18">
        <v>2</v>
      </c>
      <c r="O23" s="19">
        <v>3</v>
      </c>
      <c r="P23" s="19">
        <v>10</v>
      </c>
      <c r="Q23" s="27">
        <f t="shared" si="1"/>
        <v>6</v>
      </c>
      <c r="R23" s="27">
        <f t="shared" si="2"/>
        <v>60</v>
      </c>
      <c r="S23" s="33" t="str">
        <f t="shared" si="3"/>
        <v>M-6</v>
      </c>
      <c r="T23" s="83" t="str">
        <f t="shared" si="0"/>
        <v>III</v>
      </c>
      <c r="U23" s="84" t="str">
        <f t="shared" si="4"/>
        <v>Mejorable</v>
      </c>
      <c r="V23" s="112"/>
      <c r="W23" s="86" t="str">
        <f>VLOOKUP(H23,PELIGROS!A$2:G$445,6,0)</f>
        <v xml:space="preserve">Enfermedades Infectocontagiosas
</v>
      </c>
      <c r="X23" s="18"/>
      <c r="Y23" s="18"/>
      <c r="Z23" s="18"/>
      <c r="AA23" s="17"/>
      <c r="AB23" s="86" t="str">
        <f>VLOOKUP(H23,PELIGROS!A$2:G$445,7,0)</f>
        <v xml:space="preserve">Riesgo Biológico, Autocuidado y/o Uso y manejo adecuado de E.P.P.
</v>
      </c>
      <c r="AC23" s="111" t="s">
        <v>1233</v>
      </c>
      <c r="AD23" s="115"/>
    </row>
    <row r="24" spans="1:30" ht="51.75" thickBot="1">
      <c r="A24" s="109"/>
      <c r="B24" s="109"/>
      <c r="C24" s="188"/>
      <c r="D24" s="189"/>
      <c r="E24" s="190"/>
      <c r="F24" s="190"/>
      <c r="G24" s="86" t="str">
        <f>VLOOKUP(H24,PELIGROS!A$1:G$445,2,0)</f>
        <v>Hongos</v>
      </c>
      <c r="H24" s="26" t="s">
        <v>117</v>
      </c>
      <c r="I24" s="26" t="s">
        <v>1252</v>
      </c>
      <c r="J24" s="86" t="str">
        <f>VLOOKUP(H24,PELIGROS!A$2:G$445,3,0)</f>
        <v>Micosis</v>
      </c>
      <c r="K24" s="18"/>
      <c r="L24" s="86" t="str">
        <f>VLOOKUP(H24,PELIGROS!A$2:G$445,4,0)</f>
        <v>Inspecciones planeadas e inspecciones no planeadas, procedimientos de programas de seguridad y salud en el trabajo</v>
      </c>
      <c r="M24" s="86" t="str">
        <f>VLOOKUP(H24,PELIGROS!A$2:G$445,5,0)</f>
        <v>Programa de vacunación, éxamenes periódicos</v>
      </c>
      <c r="N24" s="18">
        <v>2</v>
      </c>
      <c r="O24" s="19">
        <v>3</v>
      </c>
      <c r="P24" s="19">
        <v>10</v>
      </c>
      <c r="Q24" s="27">
        <f t="shared" si="1"/>
        <v>6</v>
      </c>
      <c r="R24" s="27">
        <f t="shared" si="2"/>
        <v>60</v>
      </c>
      <c r="S24" s="33" t="str">
        <f t="shared" si="3"/>
        <v>M-6</v>
      </c>
      <c r="T24" s="83" t="str">
        <f t="shared" si="0"/>
        <v>III</v>
      </c>
      <c r="U24" s="84" t="str">
        <f t="shared" si="4"/>
        <v>Mejorable</v>
      </c>
      <c r="V24" s="112"/>
      <c r="W24" s="86" t="str">
        <f>VLOOKUP(H24,PELIGROS!A$2:G$445,6,0)</f>
        <v>Micosis</v>
      </c>
      <c r="X24" s="18"/>
      <c r="Y24" s="18"/>
      <c r="Z24" s="18"/>
      <c r="AA24" s="17"/>
      <c r="AB24" s="86" t="str">
        <f>VLOOKUP(H24,PELIGROS!A$2:G$445,7,0)</f>
        <v xml:space="preserve">Riesgo Biológico, Autocuidado y/o Uso y manejo adecuado de E.P.P.
</v>
      </c>
      <c r="AC24" s="112"/>
      <c r="AD24" s="115"/>
    </row>
    <row r="25" spans="1:30" ht="51.75" thickBot="1">
      <c r="A25" s="109"/>
      <c r="B25" s="109"/>
      <c r="C25" s="188"/>
      <c r="D25" s="189"/>
      <c r="E25" s="190"/>
      <c r="F25" s="190"/>
      <c r="G25" s="86" t="str">
        <f>VLOOKUP(H25,PELIGROS!A$1:G$445,2,0)</f>
        <v>Virus</v>
      </c>
      <c r="H25" s="26" t="s">
        <v>120</v>
      </c>
      <c r="I25" s="26" t="s">
        <v>1252</v>
      </c>
      <c r="J25" s="86" t="str">
        <f>VLOOKUP(H25,PELIGROS!A$2:G$445,3,0)</f>
        <v>Infecciones Virales</v>
      </c>
      <c r="K25" s="18"/>
      <c r="L25" s="86" t="str">
        <f>VLOOKUP(H25,PELIGROS!A$2:G$445,4,0)</f>
        <v>Inspecciones planeadas e inspecciones no planeadas, procedimientos de programas de seguridad y salud en el trabajo</v>
      </c>
      <c r="M25" s="86" t="str">
        <f>VLOOKUP(H25,PELIGROS!A$2:G$445,5,0)</f>
        <v>Programa de vacunación, bota pantalon, overol, guantes, tapabocas, mascarillas con filtos</v>
      </c>
      <c r="N25" s="18">
        <v>2</v>
      </c>
      <c r="O25" s="19">
        <v>3</v>
      </c>
      <c r="P25" s="19">
        <v>10</v>
      </c>
      <c r="Q25" s="27">
        <f t="shared" si="1"/>
        <v>6</v>
      </c>
      <c r="R25" s="27">
        <f t="shared" si="2"/>
        <v>60</v>
      </c>
      <c r="S25" s="33" t="str">
        <f t="shared" si="3"/>
        <v>M-6</v>
      </c>
      <c r="T25" s="83" t="str">
        <f t="shared" si="0"/>
        <v>III</v>
      </c>
      <c r="U25" s="84" t="str">
        <f t="shared" si="4"/>
        <v>Mejorable</v>
      </c>
      <c r="V25" s="112"/>
      <c r="W25" s="86" t="str">
        <f>VLOOKUP(H25,PELIGROS!A$2:G$445,6,0)</f>
        <v xml:space="preserve">Enfermedades Infectocontagiosas
</v>
      </c>
      <c r="X25" s="18"/>
      <c r="Y25" s="18"/>
      <c r="Z25" s="18"/>
      <c r="AA25" s="17"/>
      <c r="AB25" s="86" t="str">
        <f>VLOOKUP(H25,PELIGROS!A$2:G$445,7,0)</f>
        <v xml:space="preserve">Riesgo Biológico, Autocuidado y/o Uso y manejo adecuado de E.P.P.
</v>
      </c>
      <c r="AC25" s="113"/>
      <c r="AD25" s="115"/>
    </row>
    <row r="26" spans="1:30" ht="51.75" thickBot="1">
      <c r="A26" s="109"/>
      <c r="B26" s="109"/>
      <c r="C26" s="188"/>
      <c r="D26" s="189"/>
      <c r="E26" s="190"/>
      <c r="F26" s="190"/>
      <c r="G26" s="86" t="str">
        <f>VLOOKUP(H26,PELIGROS!A$1:G$445,2,0)</f>
        <v>INFRAROJA, ULTRAVIOLETA, VISIBLE, RADIOFRECUENCIA, MICROONDAS, LASER</v>
      </c>
      <c r="H26" s="26" t="s">
        <v>67</v>
      </c>
      <c r="I26" s="26" t="s">
        <v>1254</v>
      </c>
      <c r="J26" s="86" t="str">
        <f>VLOOKUP(H26,PELIGROS!A$2:G$445,3,0)</f>
        <v>CÁNCER, LESIONES DÉRMICAS Y OCULARES</v>
      </c>
      <c r="K26" s="18"/>
      <c r="L26" s="86" t="str">
        <f>VLOOKUP(H26,PELIGROS!A$2:G$445,4,0)</f>
        <v>Inspecciones planeadas e inspecciones no planeadas, procedimientos de programas de seguridad y salud en el trabajo</v>
      </c>
      <c r="M26" s="86" t="str">
        <f>VLOOKUP(H26,PELIGROS!A$2:G$445,5,0)</f>
        <v>PROGRAMA BLOQUEADOR SOLAR</v>
      </c>
      <c r="N26" s="18">
        <v>2</v>
      </c>
      <c r="O26" s="19">
        <v>3</v>
      </c>
      <c r="P26" s="19">
        <v>10</v>
      </c>
      <c r="Q26" s="27">
        <f t="shared" si="1"/>
        <v>6</v>
      </c>
      <c r="R26" s="27">
        <f t="shared" si="2"/>
        <v>60</v>
      </c>
      <c r="S26" s="33" t="str">
        <f t="shared" si="3"/>
        <v>M-6</v>
      </c>
      <c r="T26" s="83" t="str">
        <f t="shared" si="0"/>
        <v>III</v>
      </c>
      <c r="U26" s="84" t="str">
        <f t="shared" si="4"/>
        <v>Mejorable</v>
      </c>
      <c r="V26" s="112"/>
      <c r="W26" s="86" t="str">
        <f>VLOOKUP(H26,PELIGROS!A$2:G$445,6,0)</f>
        <v>CÁNCER</v>
      </c>
      <c r="X26" s="18"/>
      <c r="Y26" s="18"/>
      <c r="Z26" s="18"/>
      <c r="AA26" s="17"/>
      <c r="AB26" s="86" t="str">
        <f>VLOOKUP(H26,PELIGROS!A$2:G$445,7,0)</f>
        <v>N/A</v>
      </c>
      <c r="AC26" s="18" t="s">
        <v>1202</v>
      </c>
      <c r="AD26" s="115"/>
    </row>
    <row r="27" spans="1:30" ht="51.75" thickBot="1">
      <c r="A27" s="109"/>
      <c r="B27" s="109"/>
      <c r="C27" s="188"/>
      <c r="D27" s="189"/>
      <c r="E27" s="190"/>
      <c r="F27" s="190"/>
      <c r="G27" s="86" t="str">
        <f>VLOOKUP(H27,PELIGROS!A$1:G$445,2,0)</f>
        <v>GASES Y VAPORES</v>
      </c>
      <c r="H27" s="26" t="s">
        <v>250</v>
      </c>
      <c r="I27" s="26" t="s">
        <v>1255</v>
      </c>
      <c r="J27" s="86" t="str">
        <f>VLOOKUP(H27,PELIGROS!A$2:G$445,3,0)</f>
        <v xml:space="preserve"> LESIONES EN LA PIEL, IRRITACIÓN EN VÍAS  RESPIRATORIAS, MUERTE</v>
      </c>
      <c r="K27" s="18"/>
      <c r="L27" s="86" t="str">
        <f>VLOOKUP(H27,PELIGROS!A$2:G$445,4,0)</f>
        <v>Inspecciones planeadas e inspecciones no planeadas, procedimientos de programas de seguridad y salud en el trabajo</v>
      </c>
      <c r="M27" s="86" t="str">
        <f>VLOOKUP(H27,PELIGROS!A$2:G$445,5,0)</f>
        <v>EPP TAPABOCAS, CARETAS CON FILTROS</v>
      </c>
      <c r="N27" s="18">
        <v>2</v>
      </c>
      <c r="O27" s="19">
        <v>2</v>
      </c>
      <c r="P27" s="19">
        <v>25</v>
      </c>
      <c r="Q27" s="27">
        <f t="shared" si="1"/>
        <v>4</v>
      </c>
      <c r="R27" s="27">
        <f t="shared" si="2"/>
        <v>100</v>
      </c>
      <c r="S27" s="33" t="str">
        <f t="shared" si="3"/>
        <v>B-4</v>
      </c>
      <c r="T27" s="83" t="str">
        <f t="shared" si="0"/>
        <v>III</v>
      </c>
      <c r="U27" s="84" t="str">
        <f t="shared" si="4"/>
        <v>Mejorable</v>
      </c>
      <c r="V27" s="112"/>
      <c r="W27" s="86" t="str">
        <f>VLOOKUP(H27,PELIGROS!A$2:G$445,6,0)</f>
        <v xml:space="preserve"> MUERTE</v>
      </c>
      <c r="X27" s="18"/>
      <c r="Y27" s="18"/>
      <c r="Z27" s="18"/>
      <c r="AA27" s="17"/>
      <c r="AB27" s="86" t="str">
        <f>VLOOKUP(H27,PELIGROS!A$2:G$445,7,0)</f>
        <v>USO Y MANEJO ADECUADO DE E.P.P.</v>
      </c>
      <c r="AC27" s="18"/>
      <c r="AD27" s="115"/>
    </row>
    <row r="28" spans="1:30" ht="64.5" thickBot="1">
      <c r="A28" s="109"/>
      <c r="B28" s="109"/>
      <c r="C28" s="188"/>
      <c r="D28" s="189"/>
      <c r="E28" s="190"/>
      <c r="F28" s="190"/>
      <c r="G28" s="86" t="str">
        <f>VLOOKUP(H28,PELIGROS!A$1:G$445,2,0)</f>
        <v>CONCENTRACIÓN EN ACTIVIDADES DE ALTO DESEMPEÑO MENTAL</v>
      </c>
      <c r="H28" s="26" t="s">
        <v>72</v>
      </c>
      <c r="I28" s="26" t="s">
        <v>1256</v>
      </c>
      <c r="J28" s="86" t="str">
        <f>VLOOKUP(H28,PELIGROS!A$2:G$445,3,0)</f>
        <v>ESTRÉS, CEFALEA, IRRITABILIDAD</v>
      </c>
      <c r="K28" s="18"/>
      <c r="L28" s="86" t="str">
        <f>VLOOKUP(H28,PELIGROS!A$2:G$445,4,0)</f>
        <v>N/A</v>
      </c>
      <c r="M28" s="86" t="str">
        <f>VLOOKUP(H28,PELIGROS!A$2:G$445,5,0)</f>
        <v>PVE PSICOSOCIAL</v>
      </c>
      <c r="N28" s="18">
        <v>2</v>
      </c>
      <c r="O28" s="19">
        <v>2</v>
      </c>
      <c r="P28" s="19">
        <v>10</v>
      </c>
      <c r="Q28" s="27">
        <f t="shared" si="1"/>
        <v>4</v>
      </c>
      <c r="R28" s="27">
        <f t="shared" si="2"/>
        <v>40</v>
      </c>
      <c r="S28" s="33" t="str">
        <f t="shared" si="3"/>
        <v>B-4</v>
      </c>
      <c r="T28" s="83" t="str">
        <f t="shared" si="0"/>
        <v>III</v>
      </c>
      <c r="U28" s="84" t="str">
        <f t="shared" si="4"/>
        <v>Mejorable</v>
      </c>
      <c r="V28" s="112"/>
      <c r="W28" s="86" t="str">
        <f>VLOOKUP(H28,PELIGROS!A$2:G$445,6,0)</f>
        <v>ESTRÉS</v>
      </c>
      <c r="X28" s="18"/>
      <c r="Y28" s="18"/>
      <c r="Z28" s="18"/>
      <c r="AA28" s="17"/>
      <c r="AB28" s="86" t="str">
        <f>VLOOKUP(H28,PELIGROS!A$2:G$445,7,0)</f>
        <v>N/A</v>
      </c>
      <c r="AC28" s="18" t="s">
        <v>1203</v>
      </c>
      <c r="AD28" s="115"/>
    </row>
    <row r="29" spans="1:30" ht="64.5" thickBot="1">
      <c r="A29" s="109"/>
      <c r="B29" s="109"/>
      <c r="C29" s="188"/>
      <c r="D29" s="189"/>
      <c r="E29" s="190"/>
      <c r="F29" s="190"/>
      <c r="G29" s="86" t="str">
        <f>VLOOKUP(H29,PELIGROS!A$1:G$445,2,0)</f>
        <v>Forzadas, Prolongadas</v>
      </c>
      <c r="H29" s="26" t="s">
        <v>40</v>
      </c>
      <c r="I29" s="26" t="s">
        <v>1257</v>
      </c>
      <c r="J29" s="86" t="str">
        <f>VLOOKUP(H29,PELIGROS!A$2:G$445,3,0)</f>
        <v xml:space="preserve">Lesiones osteomusculares, lesiones osteoarticulares
</v>
      </c>
      <c r="K29" s="18"/>
      <c r="L29" s="86" t="str">
        <f>VLOOKUP(H29,PELIGROS!A$2:G$445,4,0)</f>
        <v>Inspecciones planeadas e inspecciones no planeadas, procedimientos de programas de seguridad y salud en el trabajo</v>
      </c>
      <c r="M29" s="86" t="str">
        <f>VLOOKUP(H29,PELIGROS!A$2:G$445,5,0)</f>
        <v>PVE Biomecánico, programa pausas activas, exámenes periódicos, recomendaciones, control de posturas</v>
      </c>
      <c r="N29" s="18">
        <v>2</v>
      </c>
      <c r="O29" s="19">
        <v>3</v>
      </c>
      <c r="P29" s="19">
        <v>25</v>
      </c>
      <c r="Q29" s="27">
        <f t="shared" si="1"/>
        <v>6</v>
      </c>
      <c r="R29" s="27">
        <f t="shared" si="2"/>
        <v>150</v>
      </c>
      <c r="S29" s="33" t="str">
        <f t="shared" si="3"/>
        <v>M-6</v>
      </c>
      <c r="T29" s="83" t="str">
        <f t="shared" si="0"/>
        <v>II</v>
      </c>
      <c r="U29" s="84" t="str">
        <f t="shared" si="4"/>
        <v>No Aceptable o Aceptable Con Control Especifico</v>
      </c>
      <c r="V29" s="112"/>
      <c r="W29" s="86" t="str">
        <f>VLOOKUP(H29,PELIGROS!A$2:G$445,6,0)</f>
        <v>Enfermedades Osteomusculares</v>
      </c>
      <c r="X29" s="18"/>
      <c r="Y29" s="18"/>
      <c r="Z29" s="18"/>
      <c r="AA29" s="17"/>
      <c r="AB29" s="86" t="str">
        <f>VLOOKUP(H29,PELIGROS!A$2:G$445,7,0)</f>
        <v>Prevención en lesiones osteomusculares, líderes de pausas activas</v>
      </c>
      <c r="AC29" s="18" t="s">
        <v>1258</v>
      </c>
      <c r="AD29" s="115"/>
    </row>
    <row r="30" spans="1:30" ht="90" thickBot="1">
      <c r="A30" s="109"/>
      <c r="B30" s="109"/>
      <c r="C30" s="188"/>
      <c r="D30" s="189"/>
      <c r="E30" s="190"/>
      <c r="F30" s="190"/>
      <c r="G30" s="86" t="str">
        <f>VLOOKUP(H30,PELIGROS!A$1:G$445,2,0)</f>
        <v>Movimientos repetitivos, Miembros Superiores</v>
      </c>
      <c r="H30" s="26" t="s">
        <v>47</v>
      </c>
      <c r="I30" s="26" t="s">
        <v>1257</v>
      </c>
      <c r="J30" s="86" t="str">
        <f>VLOOKUP(H30,PELIGROS!A$2:G$445,3,0)</f>
        <v>Lesiones Musculoesqueléticas</v>
      </c>
      <c r="K30" s="18"/>
      <c r="L30" s="86" t="str">
        <f>VLOOKUP(H30,PELIGROS!A$2:G$445,4,0)</f>
        <v>N/A</v>
      </c>
      <c r="M30" s="86" t="str">
        <f>VLOOKUP(H30,PELIGROS!A$2:G$445,5,0)</f>
        <v>PVE BIomécanico, programa pausas activas, examenes periódicos, recomendaicones, control de posturas</v>
      </c>
      <c r="N30" s="18">
        <v>2</v>
      </c>
      <c r="O30" s="19">
        <v>3</v>
      </c>
      <c r="P30" s="19">
        <v>10</v>
      </c>
      <c r="Q30" s="27">
        <f t="shared" si="1"/>
        <v>6</v>
      </c>
      <c r="R30" s="27">
        <f t="shared" si="2"/>
        <v>60</v>
      </c>
      <c r="S30" s="33" t="str">
        <f t="shared" si="3"/>
        <v>M-6</v>
      </c>
      <c r="T30" s="83" t="str">
        <f t="shared" si="0"/>
        <v>III</v>
      </c>
      <c r="U30" s="84" t="str">
        <f t="shared" si="4"/>
        <v>Mejorable</v>
      </c>
      <c r="V30" s="112"/>
      <c r="W30" s="86" t="str">
        <f>VLOOKUP(H30,PELIGROS!A$2:G$445,6,0)</f>
        <v>Enfermedades musculoesqueleticas</v>
      </c>
      <c r="X30" s="18"/>
      <c r="Y30" s="18"/>
      <c r="Z30" s="18"/>
      <c r="AA30" s="17"/>
      <c r="AB30" s="86" t="str">
        <f>VLOOKUP(H30,PELIGROS!A$2:G$445,7,0)</f>
        <v>Prevención en lesiones osteomusculares, líderes de pausas activas</v>
      </c>
      <c r="AC30" s="18" t="s">
        <v>1259</v>
      </c>
      <c r="AD30" s="115"/>
    </row>
    <row r="31" spans="1:30" ht="51.75" thickBot="1">
      <c r="A31" s="109"/>
      <c r="B31" s="109"/>
      <c r="C31" s="188"/>
      <c r="D31" s="189"/>
      <c r="E31" s="190"/>
      <c r="F31" s="190"/>
      <c r="G31" s="86" t="str">
        <f>VLOOKUP(H31,PELIGROS!A$1:G$445,2,0)</f>
        <v>Atropellamiento, Envestir</v>
      </c>
      <c r="H31" s="26" t="s">
        <v>1188</v>
      </c>
      <c r="I31" s="26" t="s">
        <v>1260</v>
      </c>
      <c r="J31" s="86" t="str">
        <f>VLOOKUP(H31,PELIGROS!A$2:G$445,3,0)</f>
        <v>Lesiones, pérdidas materiales, muerte</v>
      </c>
      <c r="K31" s="18"/>
      <c r="L31" s="86" t="str">
        <f>VLOOKUP(H31,PELIGROS!A$2:G$445,4,0)</f>
        <v>Inspecciones planeadas e inspecciones no planeadas, procedimientos de programas de seguridad y salud en el trabajo</v>
      </c>
      <c r="M31" s="86" t="str">
        <f>VLOOKUP(H31,PELIGROS!A$2:G$445,5,0)</f>
        <v>Programa de seguridad vial, señalización</v>
      </c>
      <c r="N31" s="18">
        <v>2</v>
      </c>
      <c r="O31" s="19">
        <v>3</v>
      </c>
      <c r="P31" s="19">
        <v>60</v>
      </c>
      <c r="Q31" s="27">
        <f t="shared" si="1"/>
        <v>6</v>
      </c>
      <c r="R31" s="27">
        <f t="shared" si="2"/>
        <v>360</v>
      </c>
      <c r="S31" s="33" t="str">
        <f t="shared" si="3"/>
        <v>M-6</v>
      </c>
      <c r="T31" s="83" t="str">
        <f t="shared" si="0"/>
        <v>II</v>
      </c>
      <c r="U31" s="84" t="str">
        <f t="shared" si="4"/>
        <v>No Aceptable o Aceptable Con Control Especifico</v>
      </c>
      <c r="V31" s="112"/>
      <c r="W31" s="86" t="str">
        <f>VLOOKUP(H31,PELIGROS!A$2:G$445,6,0)</f>
        <v>Muerte</v>
      </c>
      <c r="X31" s="18"/>
      <c r="Y31" s="18"/>
      <c r="Z31" s="18"/>
      <c r="AA31" s="17"/>
      <c r="AB31" s="86" t="str">
        <f>VLOOKUP(H31,PELIGROS!A$2:G$445,7,0)</f>
        <v>Seguridad vial y manejo defensivo, aseguramiento de áreas de trabajo</v>
      </c>
      <c r="AC31" s="18" t="s">
        <v>1205</v>
      </c>
      <c r="AD31" s="115"/>
    </row>
    <row r="32" spans="1:30" ht="64.5" thickBot="1">
      <c r="A32" s="109"/>
      <c r="B32" s="109"/>
      <c r="C32" s="188"/>
      <c r="D32" s="189"/>
      <c r="E32" s="190"/>
      <c r="F32" s="190"/>
      <c r="G32" s="86" t="str">
        <f>VLOOKUP(H32,PELIGROS!A$1:G$445,2,0)</f>
        <v>Ingreso a pozos, Red de acueducto o excavaciones</v>
      </c>
      <c r="H32" s="26" t="s">
        <v>571</v>
      </c>
      <c r="I32" s="26" t="s">
        <v>1260</v>
      </c>
      <c r="J32" s="86" t="str">
        <f>VLOOKUP(H32,PELIGROS!A$2:G$445,3,0)</f>
        <v>Intoxicación, asfixicia, daños vías resiratorias, muerte</v>
      </c>
      <c r="K32" s="18"/>
      <c r="L32" s="86" t="str">
        <f>VLOOKUP(H32,PELIGROS!A$2:G$445,4,0)</f>
        <v>Inspecciones planeadas e inspecciones no planeadas, procedimientos de programas de seguridad y salud en el trabajo</v>
      </c>
      <c r="M32" s="86" t="str">
        <f>VLOOKUP(H32,PELIGROS!A$2:G$445,5,0)</f>
        <v>E.P.P. Colectivos, Tripoide</v>
      </c>
      <c r="N32" s="18">
        <v>2</v>
      </c>
      <c r="O32" s="19">
        <v>2</v>
      </c>
      <c r="P32" s="19">
        <v>60</v>
      </c>
      <c r="Q32" s="27">
        <f t="shared" si="1"/>
        <v>4</v>
      </c>
      <c r="R32" s="27">
        <f t="shared" si="2"/>
        <v>240</v>
      </c>
      <c r="S32" s="33" t="str">
        <f t="shared" si="3"/>
        <v>B-4</v>
      </c>
      <c r="T32" s="83" t="str">
        <f t="shared" si="0"/>
        <v>II</v>
      </c>
      <c r="U32" s="84" t="str">
        <f t="shared" si="4"/>
        <v>No Aceptable o Aceptable Con Control Especifico</v>
      </c>
      <c r="V32" s="112"/>
      <c r="W32" s="86" t="str">
        <f>VLOOKUP(H32,PELIGROS!A$2:G$445,6,0)</f>
        <v>Muerte</v>
      </c>
      <c r="X32" s="18"/>
      <c r="Y32" s="18"/>
      <c r="Z32" s="18"/>
      <c r="AA32" s="17"/>
      <c r="AB32" s="86" t="str">
        <f>VLOOKUP(H32,PELIGROS!A$2:G$445,7,0)</f>
        <v>Trabajo seguro en espacios confinados y manejo de medidores de gases, diligenciamiento de permisos de trabajos, uso y manejo adecuado de E.P.P.</v>
      </c>
      <c r="AC32" s="18" t="s">
        <v>1261</v>
      </c>
      <c r="AD32" s="115"/>
    </row>
    <row r="33" spans="1:30" ht="41.25" thickBot="1">
      <c r="A33" s="109"/>
      <c r="B33" s="109"/>
      <c r="C33" s="188"/>
      <c r="D33" s="189"/>
      <c r="E33" s="190"/>
      <c r="F33" s="190"/>
      <c r="G33" s="86" t="str">
        <f>VLOOKUP(H33,PELIGROS!A$1:G$445,2,0)</f>
        <v>Superficies de trabajo irregulares o deslizantes</v>
      </c>
      <c r="H33" s="26" t="s">
        <v>597</v>
      </c>
      <c r="I33" s="26" t="s">
        <v>1260</v>
      </c>
      <c r="J33" s="86" t="str">
        <f>VLOOKUP(H33,PELIGROS!A$2:G$445,3,0)</f>
        <v>Caidas del mismo nivel, fracturas, golpe con objetos, caídas de objetos, obstrucción de rutas de evacuación</v>
      </c>
      <c r="K33" s="18"/>
      <c r="L33" s="86" t="str">
        <f>VLOOKUP(H33,PELIGROS!A$2:G$445,4,0)</f>
        <v>N/A</v>
      </c>
      <c r="M33" s="86" t="str">
        <f>VLOOKUP(H33,PELIGROS!A$2:G$445,5,0)</f>
        <v>N/A</v>
      </c>
      <c r="N33" s="18">
        <v>2</v>
      </c>
      <c r="O33" s="19">
        <v>3</v>
      </c>
      <c r="P33" s="19">
        <v>25</v>
      </c>
      <c r="Q33" s="27">
        <f t="shared" si="1"/>
        <v>6</v>
      </c>
      <c r="R33" s="27">
        <f t="shared" si="2"/>
        <v>150</v>
      </c>
      <c r="S33" s="33" t="str">
        <f t="shared" si="3"/>
        <v>M-6</v>
      </c>
      <c r="T33" s="83" t="str">
        <f t="shared" si="0"/>
        <v>II</v>
      </c>
      <c r="U33" s="84" t="str">
        <f t="shared" si="4"/>
        <v>No Aceptable o Aceptable Con Control Especifico</v>
      </c>
      <c r="V33" s="112"/>
      <c r="W33" s="86" t="str">
        <f>VLOOKUP(H33,PELIGROS!A$2:G$445,6,0)</f>
        <v>Caídas de distinto nivel</v>
      </c>
      <c r="X33" s="18"/>
      <c r="Y33" s="18"/>
      <c r="Z33" s="18"/>
      <c r="AA33" s="17"/>
      <c r="AB33" s="86" t="str">
        <f>VLOOKUP(H33,PELIGROS!A$2:G$445,7,0)</f>
        <v>Pautas Básicas en orden y aseo en el lugar de trabajo, actos y condiciones inseguras</v>
      </c>
      <c r="AC33" s="18"/>
      <c r="AD33" s="115"/>
    </row>
    <row r="34" spans="1:30" ht="64.5" thickBot="1">
      <c r="A34" s="109"/>
      <c r="B34" s="109"/>
      <c r="C34" s="188"/>
      <c r="D34" s="189"/>
      <c r="E34" s="190"/>
      <c r="F34" s="190"/>
      <c r="G34" s="86" t="str">
        <f>VLOOKUP(H34,PELIGROS!A$1:G$445,2,0)</f>
        <v>Herramientas Manuales</v>
      </c>
      <c r="H34" s="26" t="s">
        <v>606</v>
      </c>
      <c r="I34" s="26" t="s">
        <v>1260</v>
      </c>
      <c r="J34" s="86" t="str">
        <f>VLOOKUP(H34,PELIGROS!A$2:G$445,3,0)</f>
        <v>Quemaduras, contusiones y lesiones</v>
      </c>
      <c r="K34" s="18"/>
      <c r="L34" s="86" t="str">
        <f>VLOOKUP(H34,PELIGROS!A$2:G$445,4,0)</f>
        <v>Inspecciones planeadas e inspecciones no planeadas, procedimientos de programas de seguridad y salud en el trabajo</v>
      </c>
      <c r="M34" s="86" t="str">
        <f>VLOOKUP(H34,PELIGROS!A$2:G$445,5,0)</f>
        <v>E.P.P.</v>
      </c>
      <c r="N34" s="18">
        <v>2</v>
      </c>
      <c r="O34" s="19">
        <v>2</v>
      </c>
      <c r="P34" s="19">
        <v>25</v>
      </c>
      <c r="Q34" s="27">
        <f t="shared" si="1"/>
        <v>4</v>
      </c>
      <c r="R34" s="27">
        <f t="shared" si="2"/>
        <v>100</v>
      </c>
      <c r="S34" s="33" t="str">
        <f t="shared" si="3"/>
        <v>B-4</v>
      </c>
      <c r="T34" s="83" t="str">
        <f t="shared" si="0"/>
        <v>III</v>
      </c>
      <c r="U34" s="84" t="str">
        <f t="shared" si="4"/>
        <v>Mejorable</v>
      </c>
      <c r="V34" s="112"/>
      <c r="W34" s="86" t="str">
        <f>VLOOKUP(H34,PELIGROS!A$2:G$445,6,0)</f>
        <v>Amputación</v>
      </c>
      <c r="X34" s="18"/>
      <c r="Y34" s="18"/>
      <c r="Z34" s="18"/>
      <c r="AA34" s="17"/>
      <c r="AB34" s="86" t="str">
        <f>VLOOKUP(H34,PELIGROS!A$2:G$445,7,0)</f>
        <v xml:space="preserve">
Uso y manejo adecuado de E.P.P., uso y manejo adecuado de herramientas manuales y/o máqinas y equipos</v>
      </c>
      <c r="AC34" s="18" t="s">
        <v>1262</v>
      </c>
      <c r="AD34" s="115"/>
    </row>
    <row r="35" spans="1:30" ht="90" thickBot="1">
      <c r="A35" s="109"/>
      <c r="B35" s="109"/>
      <c r="C35" s="188"/>
      <c r="D35" s="189"/>
      <c r="E35" s="190"/>
      <c r="F35" s="190"/>
      <c r="G35" s="86" t="str">
        <f>VLOOKUP(H35,PELIGROS!A$1:G$445,2,0)</f>
        <v>MANTENIMIENTO DE PUENTE GRUAS, LIMPIEZA DE CANALES, MANTENIMIENTO DE INSTALACIONES LOCATIVAS, MANTENIMIENTO Y REPARACIÓN DE POZOS</v>
      </c>
      <c r="H35" s="26" t="s">
        <v>624</v>
      </c>
      <c r="I35" s="26" t="s">
        <v>1260</v>
      </c>
      <c r="J35" s="86" t="str">
        <f>VLOOKUP(H35,PELIGROS!A$2:G$445,3,0)</f>
        <v>LESIONES, FRACTURAS, MUERTE</v>
      </c>
      <c r="K35" s="18"/>
      <c r="L35" s="86" t="str">
        <f>VLOOKUP(H35,PELIGROS!A$2:G$445,4,0)</f>
        <v>Inspecciones planeadas e inspecciones no planeadas, procedimientos de programas de seguridad y salud en el trabajo</v>
      </c>
      <c r="M35" s="86" t="str">
        <f>VLOOKUP(H35,PELIGROS!A$2:G$445,5,0)</f>
        <v>EPP</v>
      </c>
      <c r="N35" s="18">
        <v>2</v>
      </c>
      <c r="O35" s="19">
        <v>3</v>
      </c>
      <c r="P35" s="19">
        <v>60</v>
      </c>
      <c r="Q35" s="27">
        <f t="shared" si="1"/>
        <v>6</v>
      </c>
      <c r="R35" s="27">
        <f t="shared" si="2"/>
        <v>360</v>
      </c>
      <c r="S35" s="33" t="str">
        <f t="shared" si="3"/>
        <v>M-6</v>
      </c>
      <c r="T35" s="83" t="str">
        <f t="shared" si="0"/>
        <v>II</v>
      </c>
      <c r="U35" s="84" t="str">
        <f t="shared" si="4"/>
        <v>No Aceptable o Aceptable Con Control Especifico</v>
      </c>
      <c r="V35" s="112"/>
      <c r="W35" s="86" t="str">
        <f>VLOOKUP(H35,PELIGROS!A$2:G$445,6,0)</f>
        <v>MUERTE</v>
      </c>
      <c r="X35" s="18"/>
      <c r="Y35" s="18"/>
      <c r="Z35" s="18"/>
      <c r="AA35" s="17"/>
      <c r="AB35" s="86" t="str">
        <f>VLOOKUP(H35,PELIGROS!A$2:G$445,7,0)</f>
        <v>CERTIFICACIÓN Y/O ENTRENAMIENTO EN TRABAJO SEGURO EN ALTURAS; DILGENCIAMIENTO DE PERMISO DE TRABAJO; USO Y MANEJO ADECUADO DE E.P.P.; ARME Y DESARME DE ANDAMIOS</v>
      </c>
      <c r="AC35" s="18"/>
      <c r="AD35" s="115"/>
    </row>
    <row r="36" spans="1:30" ht="64.5" thickBot="1">
      <c r="A36" s="109"/>
      <c r="B36" s="109"/>
      <c r="C36" s="188"/>
      <c r="D36" s="189"/>
      <c r="E36" s="190"/>
      <c r="F36" s="190"/>
      <c r="G36" s="86" t="str">
        <f>VLOOKUP(H36,PELIGROS!A$1:G$445,2,0)</f>
        <v>Atraco, golpiza, atentados y secuestrados</v>
      </c>
      <c r="H36" s="26" t="s">
        <v>57</v>
      </c>
      <c r="I36" s="26" t="s">
        <v>1260</v>
      </c>
      <c r="J36" s="86" t="str">
        <f>VLOOKUP(H36,PELIGROS!A$2:G$445,3,0)</f>
        <v>Estrés, golpes, Secuestros</v>
      </c>
      <c r="K36" s="18"/>
      <c r="L36" s="86" t="str">
        <f>VLOOKUP(H36,PELIGROS!A$2:G$445,4,0)</f>
        <v>Inspecciones planeadas e inspecciones no planeadas, procedimientos de programas de seguridad y salud en el trabajo</v>
      </c>
      <c r="M36" s="86" t="str">
        <f>VLOOKUP(H36,PELIGROS!A$2:G$445,5,0)</f>
        <v xml:space="preserve">Uniformes Corporativos, Caquetas corporativas, Carnetización
</v>
      </c>
      <c r="N36" s="18">
        <v>2</v>
      </c>
      <c r="O36" s="19">
        <v>3</v>
      </c>
      <c r="P36" s="19">
        <v>60</v>
      </c>
      <c r="Q36" s="27">
        <f t="shared" si="1"/>
        <v>6</v>
      </c>
      <c r="R36" s="27">
        <f t="shared" si="2"/>
        <v>360</v>
      </c>
      <c r="S36" s="33" t="str">
        <f t="shared" si="3"/>
        <v>M-6</v>
      </c>
      <c r="T36" s="83" t="str">
        <f t="shared" si="0"/>
        <v>II</v>
      </c>
      <c r="U36" s="84" t="str">
        <f t="shared" si="4"/>
        <v>No Aceptable o Aceptable Con Control Especifico</v>
      </c>
      <c r="V36" s="112"/>
      <c r="W36" s="86" t="str">
        <f>VLOOKUP(H36,PELIGROS!A$2:G$445,6,0)</f>
        <v>Secuestros</v>
      </c>
      <c r="X36" s="18"/>
      <c r="Y36" s="18"/>
      <c r="Z36" s="18"/>
      <c r="AA36" s="17"/>
      <c r="AB36" s="86" t="str">
        <f>VLOOKUP(H36,PELIGROS!A$2:G$445,7,0)</f>
        <v>N/A</v>
      </c>
      <c r="AC36" s="18" t="s">
        <v>1207</v>
      </c>
      <c r="AD36" s="115"/>
    </row>
    <row r="37" spans="1:30" ht="51.75" thickBot="1">
      <c r="A37" s="109"/>
      <c r="B37" s="109"/>
      <c r="C37" s="188"/>
      <c r="D37" s="189"/>
      <c r="E37" s="190"/>
      <c r="F37" s="190"/>
      <c r="G37" s="86" t="str">
        <f>VLOOKUP(H37,PELIGROS!A$1:G$445,2,0)</f>
        <v>SISMOS, INCENDIOS, INUNDACIONES, TERREMOTOS, VENDAVALES, DERRUMBE</v>
      </c>
      <c r="H37" s="26" t="s">
        <v>62</v>
      </c>
      <c r="I37" s="26" t="s">
        <v>1263</v>
      </c>
      <c r="J37" s="86" t="str">
        <f>VLOOKUP(H37,PELIGROS!A$2:G$445,3,0)</f>
        <v>SISMOS, INCENDIOS, INUNDACIONES, TERREMOTOS, VENDAVALES</v>
      </c>
      <c r="K37" s="18"/>
      <c r="L37" s="86" t="str">
        <f>VLOOKUP(H37,PELIGROS!A$2:G$445,4,0)</f>
        <v>Inspecciones planeadas e inspecciones no planeadas, procedimientos de programas de seguridad y salud en el trabajo</v>
      </c>
      <c r="M37" s="86" t="str">
        <f>VLOOKUP(H37,PELIGROS!A$2:G$445,5,0)</f>
        <v>BRIGADAS DE EMERGENCIAS</v>
      </c>
      <c r="N37" s="18">
        <v>2</v>
      </c>
      <c r="O37" s="19">
        <v>1</v>
      </c>
      <c r="P37" s="19">
        <v>100</v>
      </c>
      <c r="Q37" s="27">
        <f t="shared" si="1"/>
        <v>2</v>
      </c>
      <c r="R37" s="27">
        <f t="shared" si="2"/>
        <v>200</v>
      </c>
      <c r="S37" s="33" t="str">
        <f t="shared" si="3"/>
        <v>B-2</v>
      </c>
      <c r="T37" s="83" t="str">
        <f t="shared" si="0"/>
        <v>II</v>
      </c>
      <c r="U37" s="84" t="str">
        <f t="shared" si="4"/>
        <v>No Aceptable o Aceptable Con Control Especifico</v>
      </c>
      <c r="V37" s="113"/>
      <c r="W37" s="86" t="str">
        <f>VLOOKUP(H37,PELIGROS!A$2:G$445,6,0)</f>
        <v>MUERTE</v>
      </c>
      <c r="X37" s="18"/>
      <c r="Y37" s="18"/>
      <c r="Z37" s="18"/>
      <c r="AA37" s="17"/>
      <c r="AB37" s="86" t="str">
        <f>VLOOKUP(H37,PELIGROS!A$2:G$445,7,0)</f>
        <v>ENTRENAMIENTO DE LA BRIGADA; DIVULGACIÓN DE PLAN DE EMERGENCIA</v>
      </c>
      <c r="AC37" s="18" t="s">
        <v>1208</v>
      </c>
      <c r="AD37" s="116"/>
    </row>
    <row r="38" spans="1:30" ht="51">
      <c r="A38" s="109"/>
      <c r="B38" s="109"/>
      <c r="C38" s="124" t="s">
        <v>1153</v>
      </c>
      <c r="D38" s="167" t="s">
        <v>1152</v>
      </c>
      <c r="E38" s="169" t="s">
        <v>1038</v>
      </c>
      <c r="F38" s="169" t="s">
        <v>1199</v>
      </c>
      <c r="G38" s="88" t="str">
        <f>VLOOKUP(H38,PELIGROS!A$1:G$445,2,0)</f>
        <v>Virus</v>
      </c>
      <c r="H38" s="57" t="s">
        <v>120</v>
      </c>
      <c r="I38" s="57" t="s">
        <v>1252</v>
      </c>
      <c r="J38" s="88" t="str">
        <f>VLOOKUP(H38,PELIGROS!A$2:G$445,3,0)</f>
        <v>Infecciones Virales</v>
      </c>
      <c r="K38" s="65"/>
      <c r="L38" s="88" t="str">
        <f>VLOOKUP(H38,PELIGROS!A$2:G$445,4,0)</f>
        <v>Inspecciones planeadas e inspecciones no planeadas, procedimientos de programas de seguridad y salud en el trabajo</v>
      </c>
      <c r="M38" s="88" t="str">
        <f>VLOOKUP(H38,PELIGROS!A$2:G$445,5,0)</f>
        <v>Programa de vacunación, bota pantalon, overol, guantes, tapabocas, mascarillas con filtos</v>
      </c>
      <c r="N38" s="87">
        <v>2</v>
      </c>
      <c r="O38" s="59">
        <v>3</v>
      </c>
      <c r="P38" s="59">
        <v>10</v>
      </c>
      <c r="Q38" s="59">
        <f t="shared" si="1"/>
        <v>6</v>
      </c>
      <c r="R38" s="59">
        <f t="shared" si="2"/>
        <v>60</v>
      </c>
      <c r="S38" s="67" t="str">
        <f t="shared" si="3"/>
        <v>M-6</v>
      </c>
      <c r="T38" s="68" t="str">
        <f t="shared" si="0"/>
        <v>III</v>
      </c>
      <c r="U38" s="69" t="str">
        <f t="shared" si="4"/>
        <v>Mejorable</v>
      </c>
      <c r="V38" s="195">
        <v>5</v>
      </c>
      <c r="W38" s="88" t="str">
        <f>VLOOKUP(H38,PELIGROS!A$2:G$445,6,0)</f>
        <v xml:space="preserve">Enfermedades Infectocontagiosas
</v>
      </c>
      <c r="X38" s="65"/>
      <c r="Y38" s="65"/>
      <c r="Z38" s="65"/>
      <c r="AA38" s="105"/>
      <c r="AB38" s="88" t="str">
        <f>VLOOKUP(H38,PELIGROS!A$2:G$445,7,0)</f>
        <v xml:space="preserve">Riesgo Biológico, Autocuidado y/o Uso y manejo adecuado de E.P.P.
</v>
      </c>
      <c r="AC38" s="87" t="s">
        <v>1200</v>
      </c>
      <c r="AD38" s="198" t="s">
        <v>1201</v>
      </c>
    </row>
    <row r="39" spans="1:30" ht="64.5" customHeight="1">
      <c r="A39" s="109"/>
      <c r="B39" s="109"/>
      <c r="C39" s="121"/>
      <c r="D39" s="168"/>
      <c r="E39" s="139"/>
      <c r="F39" s="139"/>
      <c r="G39" s="88" t="str">
        <f>VLOOKUP(H39,PELIGROS!A$1:G$445,2,0)</f>
        <v>INFRAROJA, ULTRAVIOLETA, VISIBLE, RADIOFRECUENCIA, MICROONDAS, LASER</v>
      </c>
      <c r="H39" s="57" t="s">
        <v>67</v>
      </c>
      <c r="I39" s="57" t="s">
        <v>1254</v>
      </c>
      <c r="J39" s="88" t="str">
        <f>VLOOKUP(H39,PELIGROS!A$2:G$445,3,0)</f>
        <v>CÁNCER, LESIONES DÉRMICAS Y OCULARES</v>
      </c>
      <c r="K39" s="65"/>
      <c r="L39" s="88" t="str">
        <f>VLOOKUP(H39,PELIGROS!A$2:G$445,4,0)</f>
        <v>Inspecciones planeadas e inspecciones no planeadas, procedimientos de programas de seguridad y salud en el trabajo</v>
      </c>
      <c r="M39" s="88" t="str">
        <f>VLOOKUP(H39,PELIGROS!A$2:G$445,5,0)</f>
        <v>PROGRAMA BLOQUEADOR SOLAR</v>
      </c>
      <c r="N39" s="65">
        <v>2</v>
      </c>
      <c r="O39" s="66">
        <v>3</v>
      </c>
      <c r="P39" s="66">
        <v>10</v>
      </c>
      <c r="Q39" s="59">
        <f t="shared" si="1"/>
        <v>6</v>
      </c>
      <c r="R39" s="59">
        <f t="shared" si="2"/>
        <v>60</v>
      </c>
      <c r="S39" s="67" t="str">
        <f t="shared" si="3"/>
        <v>M-6</v>
      </c>
      <c r="T39" s="68" t="str">
        <f t="shared" si="0"/>
        <v>III</v>
      </c>
      <c r="U39" s="69" t="str">
        <f t="shared" si="4"/>
        <v>Mejorable</v>
      </c>
      <c r="V39" s="118"/>
      <c r="W39" s="88" t="str">
        <f>VLOOKUP(H39,PELIGROS!A$2:G$445,6,0)</f>
        <v>CÁNCER</v>
      </c>
      <c r="X39" s="65"/>
      <c r="Y39" s="65"/>
      <c r="Z39" s="65"/>
      <c r="AA39" s="105"/>
      <c r="AB39" s="88" t="str">
        <f>VLOOKUP(H39,PELIGROS!A$2:G$445,7,0)</f>
        <v>N/A</v>
      </c>
      <c r="AC39" s="65" t="s">
        <v>1202</v>
      </c>
      <c r="AD39" s="121"/>
    </row>
    <row r="40" spans="1:30" ht="51.75" customHeight="1">
      <c r="A40" s="109"/>
      <c r="B40" s="109"/>
      <c r="C40" s="121"/>
      <c r="D40" s="168"/>
      <c r="E40" s="139"/>
      <c r="F40" s="139"/>
      <c r="G40" s="88" t="str">
        <f>VLOOKUP(H40,PELIGROS!A$1:G$445,2,0)</f>
        <v>NATURALEZA DE LA TAREA</v>
      </c>
      <c r="H40" s="57" t="s">
        <v>76</v>
      </c>
      <c r="I40" s="57" t="s">
        <v>1256</v>
      </c>
      <c r="J40" s="88" t="str">
        <f>VLOOKUP(H40,PELIGROS!A$2:G$445,3,0)</f>
        <v>ESTRÉS,  TRANSTORNOS DEL SUEÑO</v>
      </c>
      <c r="K40" s="65"/>
      <c r="L40" s="88" t="str">
        <f>VLOOKUP(H40,PELIGROS!A$2:G$445,4,0)</f>
        <v>N/A</v>
      </c>
      <c r="M40" s="88" t="str">
        <f>VLOOKUP(H40,PELIGROS!A$2:G$445,5,0)</f>
        <v>PVE PSICOSOCIAL</v>
      </c>
      <c r="N40" s="65">
        <v>2</v>
      </c>
      <c r="O40" s="66">
        <v>3</v>
      </c>
      <c r="P40" s="66">
        <v>10</v>
      </c>
      <c r="Q40" s="59">
        <f t="shared" si="1"/>
        <v>6</v>
      </c>
      <c r="R40" s="59">
        <f t="shared" si="2"/>
        <v>60</v>
      </c>
      <c r="S40" s="67" t="str">
        <f t="shared" si="3"/>
        <v>M-6</v>
      </c>
      <c r="T40" s="68" t="str">
        <f t="shared" si="0"/>
        <v>III</v>
      </c>
      <c r="U40" s="69" t="str">
        <f t="shared" si="4"/>
        <v>Mejorable</v>
      </c>
      <c r="V40" s="118"/>
      <c r="W40" s="88" t="str">
        <f>VLOOKUP(H40,PELIGROS!A$2:G$445,6,0)</f>
        <v>ESTRÉS</v>
      </c>
      <c r="X40" s="65"/>
      <c r="Y40" s="65"/>
      <c r="Z40" s="65"/>
      <c r="AA40" s="105"/>
      <c r="AB40" s="88" t="str">
        <f>VLOOKUP(H40,PELIGROS!A$2:G$445,7,0)</f>
        <v>N/A</v>
      </c>
      <c r="AC40" s="65" t="s">
        <v>1203</v>
      </c>
      <c r="AD40" s="121"/>
    </row>
    <row r="41" spans="1:30" ht="64.5" customHeight="1">
      <c r="A41" s="109"/>
      <c r="B41" s="109"/>
      <c r="C41" s="121"/>
      <c r="D41" s="168"/>
      <c r="E41" s="139"/>
      <c r="F41" s="139"/>
      <c r="G41" s="88" t="str">
        <f>VLOOKUP(H41,PELIGROS!A$1:G$445,2,0)</f>
        <v>Forzadas, Prolongadas</v>
      </c>
      <c r="H41" s="57" t="s">
        <v>40</v>
      </c>
      <c r="I41" s="57" t="s">
        <v>1257</v>
      </c>
      <c r="J41" s="88" t="str">
        <f>VLOOKUP(H41,PELIGROS!A$2:G$445,3,0)</f>
        <v xml:space="preserve">Lesiones osteomusculares, lesiones osteoarticulares
</v>
      </c>
      <c r="K41" s="65"/>
      <c r="L41" s="88" t="str">
        <f>VLOOKUP(H41,PELIGROS!A$2:G$445,4,0)</f>
        <v>Inspecciones planeadas e inspecciones no planeadas, procedimientos de programas de seguridad y salud en el trabajo</v>
      </c>
      <c r="M41" s="88" t="str">
        <f>VLOOKUP(H41,PELIGROS!A$2:G$445,5,0)</f>
        <v>PVE Biomecánico, programa pausas activas, exámenes periódicos, recomendaciones, control de posturas</v>
      </c>
      <c r="N41" s="65">
        <v>2</v>
      </c>
      <c r="O41" s="66">
        <v>3</v>
      </c>
      <c r="P41" s="66">
        <v>25</v>
      </c>
      <c r="Q41" s="59">
        <f t="shared" si="1"/>
        <v>6</v>
      </c>
      <c r="R41" s="59">
        <f t="shared" si="2"/>
        <v>150</v>
      </c>
      <c r="S41" s="67" t="str">
        <f t="shared" si="3"/>
        <v>M-6</v>
      </c>
      <c r="T41" s="68" t="str">
        <f t="shared" si="0"/>
        <v>II</v>
      </c>
      <c r="U41" s="69" t="str">
        <f t="shared" si="4"/>
        <v>No Aceptable o Aceptable Con Control Especifico</v>
      </c>
      <c r="V41" s="118"/>
      <c r="W41" s="88" t="str">
        <f>VLOOKUP(H41,PELIGROS!A$2:G$445,6,0)</f>
        <v>Enfermedades Osteomusculares</v>
      </c>
      <c r="X41" s="65"/>
      <c r="Y41" s="65"/>
      <c r="Z41" s="65"/>
      <c r="AA41" s="105"/>
      <c r="AB41" s="88" t="str">
        <f>VLOOKUP(H41,PELIGROS!A$2:G$445,7,0)</f>
        <v>Prevención en lesiones osteomusculares, líderes de pausas activas</v>
      </c>
      <c r="AC41" s="65" t="s">
        <v>1204</v>
      </c>
      <c r="AD41" s="121"/>
    </row>
    <row r="42" spans="1:30" ht="51.75" customHeight="1">
      <c r="A42" s="109"/>
      <c r="B42" s="109"/>
      <c r="C42" s="121"/>
      <c r="D42" s="168"/>
      <c r="E42" s="139"/>
      <c r="F42" s="139"/>
      <c r="G42" s="88" t="str">
        <f>VLOOKUP(H42,PELIGROS!A$1:G$445,2,0)</f>
        <v>Movimientos repetitivos, Miembros Superiores</v>
      </c>
      <c r="H42" s="57" t="s">
        <v>47</v>
      </c>
      <c r="I42" s="57" t="s">
        <v>1257</v>
      </c>
      <c r="J42" s="88" t="str">
        <f>VLOOKUP(H42,PELIGROS!A$2:G$445,3,0)</f>
        <v>Lesiones Musculoesqueléticas</v>
      </c>
      <c r="K42" s="65"/>
      <c r="L42" s="88" t="str">
        <f>VLOOKUP(H42,PELIGROS!A$2:G$445,4,0)</f>
        <v>N/A</v>
      </c>
      <c r="M42" s="88" t="str">
        <f>VLOOKUP(H42,PELIGROS!A$2:G$445,5,0)</f>
        <v>PVE BIomécanico, programa pausas activas, examenes periódicos, recomendaicones, control de posturas</v>
      </c>
      <c r="N42" s="65">
        <v>2</v>
      </c>
      <c r="O42" s="66">
        <v>3</v>
      </c>
      <c r="P42" s="66">
        <v>10</v>
      </c>
      <c r="Q42" s="59">
        <f t="shared" si="1"/>
        <v>6</v>
      </c>
      <c r="R42" s="59">
        <f t="shared" si="2"/>
        <v>60</v>
      </c>
      <c r="S42" s="67" t="str">
        <f t="shared" si="3"/>
        <v>M-6</v>
      </c>
      <c r="T42" s="68" t="str">
        <f t="shared" si="0"/>
        <v>III</v>
      </c>
      <c r="U42" s="69" t="str">
        <f t="shared" si="4"/>
        <v>Mejorable</v>
      </c>
      <c r="V42" s="118"/>
      <c r="W42" s="88" t="str">
        <f>VLOOKUP(H42,PELIGROS!A$2:G$445,6,0)</f>
        <v>Enfermedades musculoesqueleticas</v>
      </c>
      <c r="X42" s="65"/>
      <c r="Y42" s="65"/>
      <c r="Z42" s="65"/>
      <c r="AA42" s="105"/>
      <c r="AB42" s="88" t="str">
        <f>VLOOKUP(H42,PELIGROS!A$2:G$445,7,0)</f>
        <v>Prevención en lesiones osteomusculares, líderes de pausas activas</v>
      </c>
      <c r="AC42" s="65" t="s">
        <v>1204</v>
      </c>
      <c r="AD42" s="121"/>
    </row>
    <row r="43" spans="1:30" ht="51">
      <c r="A43" s="109"/>
      <c r="B43" s="109"/>
      <c r="C43" s="121"/>
      <c r="D43" s="168"/>
      <c r="E43" s="139"/>
      <c r="F43" s="139"/>
      <c r="G43" s="88" t="str">
        <f>VLOOKUP(H43,PELIGROS!A$1:G$445,2,0)</f>
        <v>Atropellamiento, Envestir</v>
      </c>
      <c r="H43" s="57" t="s">
        <v>1188</v>
      </c>
      <c r="I43" s="57" t="s">
        <v>1260</v>
      </c>
      <c r="J43" s="88" t="str">
        <f>VLOOKUP(H43,PELIGROS!A$2:G$445,3,0)</f>
        <v>Lesiones, pérdidas materiales, muerte</v>
      </c>
      <c r="K43" s="65"/>
      <c r="L43" s="88" t="str">
        <f>VLOOKUP(H43,PELIGROS!A$2:G$445,4,0)</f>
        <v>Inspecciones planeadas e inspecciones no planeadas, procedimientos de programas de seguridad y salud en el trabajo</v>
      </c>
      <c r="M43" s="88" t="str">
        <f>VLOOKUP(H43,PELIGROS!A$2:G$445,5,0)</f>
        <v>Programa de seguridad vial, señalización</v>
      </c>
      <c r="N43" s="65">
        <v>2</v>
      </c>
      <c r="O43" s="66">
        <v>3</v>
      </c>
      <c r="P43" s="66">
        <v>60</v>
      </c>
      <c r="Q43" s="59">
        <f t="shared" si="1"/>
        <v>6</v>
      </c>
      <c r="R43" s="59">
        <f t="shared" si="2"/>
        <v>360</v>
      </c>
      <c r="S43" s="67" t="str">
        <f t="shared" si="3"/>
        <v>M-6</v>
      </c>
      <c r="T43" s="68" t="str">
        <f t="shared" si="0"/>
        <v>II</v>
      </c>
      <c r="U43" s="69" t="str">
        <f t="shared" si="4"/>
        <v>No Aceptable o Aceptable Con Control Especifico</v>
      </c>
      <c r="V43" s="118"/>
      <c r="W43" s="88" t="str">
        <f>VLOOKUP(H43,PELIGROS!A$2:G$445,6,0)</f>
        <v>Muerte</v>
      </c>
      <c r="X43" s="65"/>
      <c r="Y43" s="65"/>
      <c r="Z43" s="65"/>
      <c r="AA43" s="105"/>
      <c r="AB43" s="88" t="str">
        <f>VLOOKUP(H43,PELIGROS!A$2:G$445,7,0)</f>
        <v>Seguridad vial y manejo defensivo, aseguramiento de áreas de trabajo</v>
      </c>
      <c r="AC43" s="65" t="s">
        <v>1205</v>
      </c>
      <c r="AD43" s="121"/>
    </row>
    <row r="44" spans="1:30" ht="40.5">
      <c r="A44" s="109"/>
      <c r="B44" s="109"/>
      <c r="C44" s="121"/>
      <c r="D44" s="168"/>
      <c r="E44" s="139"/>
      <c r="F44" s="139"/>
      <c r="G44" s="88" t="str">
        <f>VLOOKUP(H44,PELIGROS!A$1:G$445,2,0)</f>
        <v>Superficies de trabajo irregulares o deslizantes</v>
      </c>
      <c r="H44" s="57" t="s">
        <v>597</v>
      </c>
      <c r="I44" s="57" t="s">
        <v>1260</v>
      </c>
      <c r="J44" s="88" t="str">
        <f>VLOOKUP(H44,PELIGROS!A$2:G$445,3,0)</f>
        <v>Caidas del mismo nivel, fracturas, golpe con objetos, caídas de objetos, obstrucción de rutas de evacuación</v>
      </c>
      <c r="K44" s="65"/>
      <c r="L44" s="88" t="str">
        <f>VLOOKUP(H44,PELIGROS!A$2:G$445,4,0)</f>
        <v>N/A</v>
      </c>
      <c r="M44" s="88" t="str">
        <f>VLOOKUP(H44,PELIGROS!A$2:G$445,5,0)</f>
        <v>N/A</v>
      </c>
      <c r="N44" s="65">
        <v>2</v>
      </c>
      <c r="O44" s="66">
        <v>3</v>
      </c>
      <c r="P44" s="66">
        <v>25</v>
      </c>
      <c r="Q44" s="59">
        <f t="shared" si="1"/>
        <v>6</v>
      </c>
      <c r="R44" s="59">
        <f t="shared" si="2"/>
        <v>150</v>
      </c>
      <c r="S44" s="67" t="str">
        <f t="shared" si="3"/>
        <v>M-6</v>
      </c>
      <c r="T44" s="68" t="str">
        <f t="shared" si="0"/>
        <v>II</v>
      </c>
      <c r="U44" s="69" t="str">
        <f t="shared" si="4"/>
        <v>No Aceptable o Aceptable Con Control Especifico</v>
      </c>
      <c r="V44" s="118"/>
      <c r="W44" s="88" t="str">
        <f>VLOOKUP(H44,PELIGROS!A$2:G$445,6,0)</f>
        <v>Caídas de distinto nivel</v>
      </c>
      <c r="X44" s="65"/>
      <c r="Y44" s="65"/>
      <c r="Z44" s="65"/>
      <c r="AA44" s="105"/>
      <c r="AB44" s="88" t="str">
        <f>VLOOKUP(H44,PELIGROS!A$2:G$445,7,0)</f>
        <v>Pautas Básicas en orden y aseo en el lugar de trabajo, actos y condiciones inseguras</v>
      </c>
      <c r="AC44" s="65" t="s">
        <v>1206</v>
      </c>
      <c r="AD44" s="121"/>
    </row>
    <row r="45" spans="1:30" ht="63.75">
      <c r="A45" s="109"/>
      <c r="B45" s="109"/>
      <c r="C45" s="121"/>
      <c r="D45" s="168"/>
      <c r="E45" s="139"/>
      <c r="F45" s="139"/>
      <c r="G45" s="88" t="str">
        <f>VLOOKUP(H45,PELIGROS!A$1:G$445,2,0)</f>
        <v>Atraco, golpiza, atentados y secuestrados</v>
      </c>
      <c r="H45" s="57" t="s">
        <v>57</v>
      </c>
      <c r="I45" s="57" t="s">
        <v>1260</v>
      </c>
      <c r="J45" s="88" t="str">
        <f>VLOOKUP(H45,PELIGROS!A$2:G$445,3,0)</f>
        <v>Estrés, golpes, Secuestros</v>
      </c>
      <c r="K45" s="65"/>
      <c r="L45" s="88" t="str">
        <f>VLOOKUP(H45,PELIGROS!A$2:G$445,4,0)</f>
        <v>Inspecciones planeadas e inspecciones no planeadas, procedimientos de programas de seguridad y salud en el trabajo</v>
      </c>
      <c r="M45" s="88" t="str">
        <f>VLOOKUP(H45,PELIGROS!A$2:G$445,5,0)</f>
        <v xml:space="preserve">Uniformes Corporativos, Caquetas corporativas, Carnetización
</v>
      </c>
      <c r="N45" s="65">
        <v>2</v>
      </c>
      <c r="O45" s="66">
        <v>3</v>
      </c>
      <c r="P45" s="66">
        <v>60</v>
      </c>
      <c r="Q45" s="59">
        <f t="shared" si="1"/>
        <v>6</v>
      </c>
      <c r="R45" s="59">
        <f t="shared" si="2"/>
        <v>360</v>
      </c>
      <c r="S45" s="67" t="str">
        <f t="shared" si="3"/>
        <v>M-6</v>
      </c>
      <c r="T45" s="68" t="str">
        <f t="shared" si="0"/>
        <v>II</v>
      </c>
      <c r="U45" s="69" t="str">
        <f t="shared" si="4"/>
        <v>No Aceptable o Aceptable Con Control Especifico</v>
      </c>
      <c r="V45" s="118"/>
      <c r="W45" s="88" t="str">
        <f>VLOOKUP(H45,PELIGROS!A$2:G$445,6,0)</f>
        <v>Secuestros</v>
      </c>
      <c r="X45" s="65"/>
      <c r="Y45" s="65"/>
      <c r="Z45" s="65"/>
      <c r="AA45" s="105"/>
      <c r="AB45" s="88" t="str">
        <f>VLOOKUP(H45,PELIGROS!A$2:G$445,7,0)</f>
        <v>N/A</v>
      </c>
      <c r="AC45" s="65" t="s">
        <v>1207</v>
      </c>
      <c r="AD45" s="121"/>
    </row>
    <row r="46" spans="1:30" ht="51.75" thickBot="1">
      <c r="A46" s="109"/>
      <c r="B46" s="109"/>
      <c r="C46" s="185"/>
      <c r="D46" s="179"/>
      <c r="E46" s="180"/>
      <c r="F46" s="180"/>
      <c r="G46" s="88" t="str">
        <f>VLOOKUP(H46,PELIGROS!A$1:G$445,2,0)</f>
        <v>SISMOS, INCENDIOS, INUNDACIONES, TERREMOTOS, VENDAVALES, DERRUMBE</v>
      </c>
      <c r="H46" s="57" t="s">
        <v>62</v>
      </c>
      <c r="I46" s="57" t="s">
        <v>1263</v>
      </c>
      <c r="J46" s="88" t="str">
        <f>VLOOKUP(H46,PELIGROS!A$2:G$445,3,0)</f>
        <v>SISMOS, INCENDIOS, INUNDACIONES, TERREMOTOS, VENDAVALES</v>
      </c>
      <c r="K46" s="65"/>
      <c r="L46" s="88" t="str">
        <f>VLOOKUP(H46,PELIGROS!A$2:G$445,4,0)</f>
        <v>Inspecciones planeadas e inspecciones no planeadas, procedimientos de programas de seguridad y salud en el trabajo</v>
      </c>
      <c r="M46" s="88" t="str">
        <f>VLOOKUP(H46,PELIGROS!A$2:G$445,5,0)</f>
        <v>BRIGADAS DE EMERGENCIAS</v>
      </c>
      <c r="N46" s="65">
        <v>2</v>
      </c>
      <c r="O46" s="66">
        <v>1</v>
      </c>
      <c r="P46" s="66">
        <v>100</v>
      </c>
      <c r="Q46" s="59">
        <f t="shared" si="1"/>
        <v>2</v>
      </c>
      <c r="R46" s="59">
        <f t="shared" si="2"/>
        <v>200</v>
      </c>
      <c r="S46" s="67" t="str">
        <f t="shared" si="3"/>
        <v>B-2</v>
      </c>
      <c r="T46" s="68" t="str">
        <f t="shared" si="0"/>
        <v>II</v>
      </c>
      <c r="U46" s="69" t="str">
        <f t="shared" si="4"/>
        <v>No Aceptable o Aceptable Con Control Especifico</v>
      </c>
      <c r="V46" s="119"/>
      <c r="W46" s="88" t="str">
        <f>VLOOKUP(H46,PELIGROS!A$2:G$445,6,0)</f>
        <v>MUERTE</v>
      </c>
      <c r="X46" s="65"/>
      <c r="Y46" s="65"/>
      <c r="Z46" s="65"/>
      <c r="AA46" s="105"/>
      <c r="AB46" s="88" t="str">
        <f>VLOOKUP(H46,PELIGROS!A$2:G$445,7,0)</f>
        <v>ENTRENAMIENTO DE LA BRIGADA; DIVULGACIÓN DE PLAN DE EMERGENCIA</v>
      </c>
      <c r="AC46" s="65" t="s">
        <v>1208</v>
      </c>
      <c r="AD46" s="122"/>
    </row>
    <row r="47" spans="1:30" ht="51.75" customHeight="1">
      <c r="A47" s="109"/>
      <c r="B47" s="109"/>
      <c r="C47" s="131" t="s">
        <v>1240</v>
      </c>
      <c r="D47" s="133" t="s">
        <v>1241</v>
      </c>
      <c r="E47" s="136" t="s">
        <v>1029</v>
      </c>
      <c r="F47" s="136" t="s">
        <v>1199</v>
      </c>
      <c r="G47" s="86" t="str">
        <f>VLOOKUP(H47,PELIGROS!A$1:G$445,2,0)</f>
        <v>Virus</v>
      </c>
      <c r="H47" s="26" t="s">
        <v>120</v>
      </c>
      <c r="I47" s="26" t="s">
        <v>1252</v>
      </c>
      <c r="J47" s="86" t="str">
        <f>VLOOKUP(H47,PELIGROS!A$2:G$445,3,0)</f>
        <v>Infecciones Virales</v>
      </c>
      <c r="K47" s="18"/>
      <c r="L47" s="86" t="str">
        <f>VLOOKUP(H47,PELIGROS!A$2:G$445,4,0)</f>
        <v>Inspecciones planeadas e inspecciones no planeadas, procedimientos de programas de seguridad y salud en el trabajo</v>
      </c>
      <c r="M47" s="86" t="str">
        <f>VLOOKUP(H47,PELIGROS!A$2:G$445,5,0)</f>
        <v>Programa de vacunación, bota pantalon, overol, guantes, tapabocas, mascarillas con filtos</v>
      </c>
      <c r="N47" s="85">
        <v>2</v>
      </c>
      <c r="O47" s="27">
        <v>3</v>
      </c>
      <c r="P47" s="27">
        <v>10</v>
      </c>
      <c r="Q47" s="27">
        <f t="shared" si="1"/>
        <v>6</v>
      </c>
      <c r="R47" s="27">
        <f t="shared" si="2"/>
        <v>60</v>
      </c>
      <c r="S47" s="33" t="str">
        <f t="shared" si="3"/>
        <v>M-6</v>
      </c>
      <c r="T47" s="83" t="str">
        <f t="shared" si="0"/>
        <v>III</v>
      </c>
      <c r="U47" s="84" t="str">
        <f t="shared" si="4"/>
        <v>Mejorable</v>
      </c>
      <c r="V47" s="196">
        <v>2</v>
      </c>
      <c r="W47" s="86" t="str">
        <f>VLOOKUP(H47,PELIGROS!A$2:G$445,6,0)</f>
        <v xml:space="preserve">Enfermedades Infectocontagiosas
</v>
      </c>
      <c r="X47" s="18"/>
      <c r="Y47" s="18"/>
      <c r="Z47" s="18"/>
      <c r="AA47" s="17"/>
      <c r="AB47" s="86" t="str">
        <f>VLOOKUP(H47,PELIGROS!A$2:G$445,7,0)</f>
        <v xml:space="preserve">Riesgo Biológico, Autocuidado y/o Uso y manejo adecuado de E.P.P.
</v>
      </c>
      <c r="AC47" s="85" t="s">
        <v>1233</v>
      </c>
      <c r="AD47" s="197" t="s">
        <v>1201</v>
      </c>
    </row>
    <row r="48" spans="1:30" ht="51.75" customHeight="1">
      <c r="A48" s="109"/>
      <c r="B48" s="109"/>
      <c r="C48" s="115"/>
      <c r="D48" s="134"/>
      <c r="E48" s="137"/>
      <c r="F48" s="137"/>
      <c r="G48" s="86" t="str">
        <f>VLOOKUP(H48,PELIGROS!A$1:G$445,2,0)</f>
        <v>INFRAROJA, ULTRAVIOLETA, VISIBLE, RADIOFRECUENCIA, MICROONDAS, LASER</v>
      </c>
      <c r="H48" s="26" t="s">
        <v>67</v>
      </c>
      <c r="I48" s="26" t="s">
        <v>1254</v>
      </c>
      <c r="J48" s="86" t="str">
        <f>VLOOKUP(H48,PELIGROS!A$2:G$445,3,0)</f>
        <v>CÁNCER, LESIONES DÉRMICAS Y OCULARES</v>
      </c>
      <c r="K48" s="18"/>
      <c r="L48" s="86" t="str">
        <f>VLOOKUP(H48,PELIGROS!A$2:G$445,4,0)</f>
        <v>Inspecciones planeadas e inspecciones no planeadas, procedimientos de programas de seguridad y salud en el trabajo</v>
      </c>
      <c r="M48" s="86" t="str">
        <f>VLOOKUP(H48,PELIGROS!A$2:G$445,5,0)</f>
        <v>PROGRAMA BLOQUEADOR SOLAR</v>
      </c>
      <c r="N48" s="18">
        <v>2</v>
      </c>
      <c r="O48" s="19">
        <v>3</v>
      </c>
      <c r="P48" s="19">
        <v>10</v>
      </c>
      <c r="Q48" s="27">
        <f t="shared" si="1"/>
        <v>6</v>
      </c>
      <c r="R48" s="27">
        <f t="shared" si="2"/>
        <v>60</v>
      </c>
      <c r="S48" s="33" t="str">
        <f t="shared" si="3"/>
        <v>M-6</v>
      </c>
      <c r="T48" s="83" t="str">
        <f t="shared" si="0"/>
        <v>III</v>
      </c>
      <c r="U48" s="84" t="str">
        <f t="shared" si="4"/>
        <v>Mejorable</v>
      </c>
      <c r="V48" s="112"/>
      <c r="W48" s="86" t="str">
        <f>VLOOKUP(H48,PELIGROS!A$2:G$445,6,0)</f>
        <v>CÁNCER</v>
      </c>
      <c r="X48" s="18"/>
      <c r="Y48" s="18"/>
      <c r="Z48" s="18"/>
      <c r="AA48" s="17"/>
      <c r="AB48" s="86" t="str">
        <f>VLOOKUP(H48,PELIGROS!A$2:G$445,7,0)</f>
        <v>N/A</v>
      </c>
      <c r="AC48" s="18" t="s">
        <v>1202</v>
      </c>
      <c r="AD48" s="115"/>
    </row>
    <row r="49" spans="1:30" ht="51.75" customHeight="1">
      <c r="A49" s="109"/>
      <c r="B49" s="109"/>
      <c r="C49" s="115"/>
      <c r="D49" s="134"/>
      <c r="E49" s="137"/>
      <c r="F49" s="137"/>
      <c r="G49" s="86" t="str">
        <f>VLOOKUP(H49,PELIGROS!A$1:G$445,2,0)</f>
        <v>NATURALEZA DE LA TAREA</v>
      </c>
      <c r="H49" s="26" t="s">
        <v>76</v>
      </c>
      <c r="I49" s="26" t="s">
        <v>1256</v>
      </c>
      <c r="J49" s="86" t="str">
        <f>VLOOKUP(H49,PELIGROS!A$2:G$445,3,0)</f>
        <v>ESTRÉS,  TRANSTORNOS DEL SUEÑO</v>
      </c>
      <c r="K49" s="18"/>
      <c r="L49" s="86" t="str">
        <f>VLOOKUP(H49,PELIGROS!A$2:G$445,4,0)</f>
        <v>N/A</v>
      </c>
      <c r="M49" s="86" t="str">
        <f>VLOOKUP(H49,PELIGROS!A$2:G$445,5,0)</f>
        <v>PVE PSICOSOCIAL</v>
      </c>
      <c r="N49" s="18">
        <v>2</v>
      </c>
      <c r="O49" s="19">
        <v>3</v>
      </c>
      <c r="P49" s="19">
        <v>10</v>
      </c>
      <c r="Q49" s="27">
        <f t="shared" si="1"/>
        <v>6</v>
      </c>
      <c r="R49" s="27">
        <f t="shared" si="2"/>
        <v>60</v>
      </c>
      <c r="S49" s="33" t="str">
        <f t="shared" si="3"/>
        <v>M-6</v>
      </c>
      <c r="T49" s="83" t="str">
        <f t="shared" si="0"/>
        <v>III</v>
      </c>
      <c r="U49" s="84" t="str">
        <f t="shared" si="4"/>
        <v>Mejorable</v>
      </c>
      <c r="V49" s="112"/>
      <c r="W49" s="86" t="str">
        <f>VLOOKUP(H49,PELIGROS!A$2:G$445,6,0)</f>
        <v>ESTRÉS</v>
      </c>
      <c r="X49" s="18"/>
      <c r="Y49" s="18"/>
      <c r="Z49" s="18"/>
      <c r="AA49" s="17"/>
      <c r="AB49" s="86" t="str">
        <f>VLOOKUP(H49,PELIGROS!A$2:G$445,7,0)</f>
        <v>N/A</v>
      </c>
      <c r="AC49" s="18" t="s">
        <v>1203</v>
      </c>
      <c r="AD49" s="115"/>
    </row>
    <row r="50" spans="1:30" ht="51">
      <c r="A50" s="109"/>
      <c r="B50" s="109"/>
      <c r="C50" s="115"/>
      <c r="D50" s="134"/>
      <c r="E50" s="137"/>
      <c r="F50" s="137"/>
      <c r="G50" s="86" t="str">
        <f>VLOOKUP(H50,PELIGROS!A$1:G$445,2,0)</f>
        <v>Forzadas, Prolongadas</v>
      </c>
      <c r="H50" s="26" t="s">
        <v>40</v>
      </c>
      <c r="I50" s="26" t="s">
        <v>1257</v>
      </c>
      <c r="J50" s="86" t="str">
        <f>VLOOKUP(H50,PELIGROS!A$2:G$445,3,0)</f>
        <v xml:space="preserve">Lesiones osteomusculares, lesiones osteoarticulares
</v>
      </c>
      <c r="K50" s="18"/>
      <c r="L50" s="86" t="str">
        <f>VLOOKUP(H50,PELIGROS!A$2:G$445,4,0)</f>
        <v>Inspecciones planeadas e inspecciones no planeadas, procedimientos de programas de seguridad y salud en el trabajo</v>
      </c>
      <c r="M50" s="86" t="str">
        <f>VLOOKUP(H50,PELIGROS!A$2:G$445,5,0)</f>
        <v>PVE Biomecánico, programa pausas activas, exámenes periódicos, recomendaciones, control de posturas</v>
      </c>
      <c r="N50" s="18">
        <v>2</v>
      </c>
      <c r="O50" s="19">
        <v>3</v>
      </c>
      <c r="P50" s="19">
        <v>25</v>
      </c>
      <c r="Q50" s="27">
        <f t="shared" si="1"/>
        <v>6</v>
      </c>
      <c r="R50" s="27">
        <f t="shared" si="2"/>
        <v>150</v>
      </c>
      <c r="S50" s="33" t="str">
        <f t="shared" si="3"/>
        <v>M-6</v>
      </c>
      <c r="T50" s="83" t="str">
        <f t="shared" si="0"/>
        <v>II</v>
      </c>
      <c r="U50" s="84" t="str">
        <f t="shared" si="4"/>
        <v>No Aceptable o Aceptable Con Control Especifico</v>
      </c>
      <c r="V50" s="112"/>
      <c r="W50" s="86" t="str">
        <f>VLOOKUP(H50,PELIGROS!A$2:G$445,6,0)</f>
        <v>Enfermedades Osteomusculares</v>
      </c>
      <c r="X50" s="18"/>
      <c r="Y50" s="18"/>
      <c r="Z50" s="18"/>
      <c r="AA50" s="17"/>
      <c r="AB50" s="86" t="str">
        <f>VLOOKUP(H50,PELIGROS!A$2:G$445,7,0)</f>
        <v>Prevención en lesiones osteomusculares, líderes de pausas activas</v>
      </c>
      <c r="AC50" s="18" t="s">
        <v>1204</v>
      </c>
      <c r="AD50" s="115"/>
    </row>
    <row r="51" spans="1:30" ht="102.75" customHeight="1">
      <c r="A51" s="109"/>
      <c r="B51" s="109"/>
      <c r="C51" s="115"/>
      <c r="D51" s="134"/>
      <c r="E51" s="137"/>
      <c r="F51" s="137"/>
      <c r="G51" s="86" t="str">
        <f>VLOOKUP(H51,PELIGROS!A$1:G$445,2,0)</f>
        <v>Movimientos repetitivos, Miembros Superiores</v>
      </c>
      <c r="H51" s="26" t="s">
        <v>47</v>
      </c>
      <c r="I51" s="26" t="s">
        <v>1257</v>
      </c>
      <c r="J51" s="86" t="str">
        <f>VLOOKUP(H51,PELIGROS!A$2:G$445,3,0)</f>
        <v>Lesiones Musculoesqueléticas</v>
      </c>
      <c r="K51" s="18"/>
      <c r="L51" s="86" t="str">
        <f>VLOOKUP(H51,PELIGROS!A$2:G$445,4,0)</f>
        <v>N/A</v>
      </c>
      <c r="M51" s="86" t="str">
        <f>VLOOKUP(H51,PELIGROS!A$2:G$445,5,0)</f>
        <v>PVE BIomécanico, programa pausas activas, examenes periódicos, recomendaicones, control de posturas</v>
      </c>
      <c r="N51" s="18">
        <v>2</v>
      </c>
      <c r="O51" s="19">
        <v>3</v>
      </c>
      <c r="P51" s="19">
        <v>10</v>
      </c>
      <c r="Q51" s="27">
        <f t="shared" si="1"/>
        <v>6</v>
      </c>
      <c r="R51" s="27">
        <f t="shared" si="2"/>
        <v>60</v>
      </c>
      <c r="S51" s="33" t="str">
        <f t="shared" si="3"/>
        <v>M-6</v>
      </c>
      <c r="T51" s="83" t="str">
        <f t="shared" si="0"/>
        <v>III</v>
      </c>
      <c r="U51" s="84" t="str">
        <f t="shared" si="4"/>
        <v>Mejorable</v>
      </c>
      <c r="V51" s="112"/>
      <c r="W51" s="86" t="str">
        <f>VLOOKUP(H51,PELIGROS!A$2:G$445,6,0)</f>
        <v>Enfermedades musculoesqueleticas</v>
      </c>
      <c r="X51" s="18"/>
      <c r="Y51" s="18"/>
      <c r="Z51" s="18"/>
      <c r="AA51" s="17"/>
      <c r="AB51" s="86" t="str">
        <f>VLOOKUP(H51,PELIGROS!A$2:G$445,7,0)</f>
        <v>Prevención en lesiones osteomusculares, líderes de pausas activas</v>
      </c>
      <c r="AC51" s="18" t="s">
        <v>1204</v>
      </c>
      <c r="AD51" s="115"/>
    </row>
    <row r="52" spans="1:30" ht="51">
      <c r="A52" s="109"/>
      <c r="B52" s="109"/>
      <c r="C52" s="115"/>
      <c r="D52" s="134"/>
      <c r="E52" s="137"/>
      <c r="F52" s="137"/>
      <c r="G52" s="86" t="str">
        <f>VLOOKUP(H52,PELIGROS!A$1:G$445,2,0)</f>
        <v>Atropellamiento, Envestir</v>
      </c>
      <c r="H52" s="26" t="s">
        <v>1188</v>
      </c>
      <c r="I52" s="26" t="s">
        <v>1260</v>
      </c>
      <c r="J52" s="86" t="str">
        <f>VLOOKUP(H52,PELIGROS!A$2:G$445,3,0)</f>
        <v>Lesiones, pérdidas materiales, muerte</v>
      </c>
      <c r="K52" s="18"/>
      <c r="L52" s="86" t="str">
        <f>VLOOKUP(H52,PELIGROS!A$2:G$445,4,0)</f>
        <v>Inspecciones planeadas e inspecciones no planeadas, procedimientos de programas de seguridad y salud en el trabajo</v>
      </c>
      <c r="M52" s="86" t="str">
        <f>VLOOKUP(H52,PELIGROS!A$2:G$445,5,0)</f>
        <v>Programa de seguridad vial, señalización</v>
      </c>
      <c r="N52" s="18">
        <v>2</v>
      </c>
      <c r="O52" s="19">
        <v>3</v>
      </c>
      <c r="P52" s="19">
        <v>60</v>
      </c>
      <c r="Q52" s="27">
        <f t="shared" si="1"/>
        <v>6</v>
      </c>
      <c r="R52" s="27">
        <f t="shared" si="2"/>
        <v>360</v>
      </c>
      <c r="S52" s="33" t="str">
        <f t="shared" si="3"/>
        <v>M-6</v>
      </c>
      <c r="T52" s="83" t="str">
        <f t="shared" si="0"/>
        <v>II</v>
      </c>
      <c r="U52" s="84" t="str">
        <f t="shared" si="4"/>
        <v>No Aceptable o Aceptable Con Control Especifico</v>
      </c>
      <c r="V52" s="112"/>
      <c r="W52" s="86" t="str">
        <f>VLOOKUP(H52,PELIGROS!A$2:G$445,6,0)</f>
        <v>Muerte</v>
      </c>
      <c r="X52" s="18"/>
      <c r="Y52" s="18"/>
      <c r="Z52" s="18"/>
      <c r="AA52" s="17"/>
      <c r="AB52" s="86" t="str">
        <f>VLOOKUP(H52,PELIGROS!A$2:G$445,7,0)</f>
        <v>Seguridad vial y manejo defensivo, aseguramiento de áreas de trabajo</v>
      </c>
      <c r="AC52" s="18" t="s">
        <v>1205</v>
      </c>
      <c r="AD52" s="115"/>
    </row>
    <row r="53" spans="1:30" ht="64.5" customHeight="1">
      <c r="A53" s="109"/>
      <c r="B53" s="109"/>
      <c r="C53" s="115"/>
      <c r="D53" s="134"/>
      <c r="E53" s="137"/>
      <c r="F53" s="137"/>
      <c r="G53" s="86" t="str">
        <f>VLOOKUP(H53,PELIGROS!A$1:G$445,2,0)</f>
        <v>Superficies de trabajo irregulares o deslizantes</v>
      </c>
      <c r="H53" s="26" t="s">
        <v>597</v>
      </c>
      <c r="I53" s="26" t="s">
        <v>1260</v>
      </c>
      <c r="J53" s="86" t="str">
        <f>VLOOKUP(H53,PELIGROS!A$2:G$445,3,0)</f>
        <v>Caidas del mismo nivel, fracturas, golpe con objetos, caídas de objetos, obstrucción de rutas de evacuación</v>
      </c>
      <c r="K53" s="18"/>
      <c r="L53" s="86" t="str">
        <f>VLOOKUP(H53,PELIGROS!A$2:G$445,4,0)</f>
        <v>N/A</v>
      </c>
      <c r="M53" s="86" t="str">
        <f>VLOOKUP(H53,PELIGROS!A$2:G$445,5,0)</f>
        <v>N/A</v>
      </c>
      <c r="N53" s="18">
        <v>2</v>
      </c>
      <c r="O53" s="19">
        <v>3</v>
      </c>
      <c r="P53" s="19">
        <v>25</v>
      </c>
      <c r="Q53" s="27">
        <f t="shared" si="1"/>
        <v>6</v>
      </c>
      <c r="R53" s="27">
        <f t="shared" si="2"/>
        <v>150</v>
      </c>
      <c r="S53" s="33" t="str">
        <f t="shared" si="3"/>
        <v>M-6</v>
      </c>
      <c r="T53" s="83" t="str">
        <f t="shared" si="0"/>
        <v>II</v>
      </c>
      <c r="U53" s="84" t="str">
        <f t="shared" si="4"/>
        <v>No Aceptable o Aceptable Con Control Especifico</v>
      </c>
      <c r="V53" s="112"/>
      <c r="W53" s="86" t="str">
        <f>VLOOKUP(H53,PELIGROS!A$2:G$445,6,0)</f>
        <v>Caídas de distinto nivel</v>
      </c>
      <c r="X53" s="18"/>
      <c r="Y53" s="18"/>
      <c r="Z53" s="18"/>
      <c r="AA53" s="17"/>
      <c r="AB53" s="86" t="str">
        <f>VLOOKUP(H53,PELIGROS!A$2:G$445,7,0)</f>
        <v>Pautas Básicas en orden y aseo en el lugar de trabajo, actos y condiciones inseguras</v>
      </c>
      <c r="AC53" s="18"/>
      <c r="AD53" s="115"/>
    </row>
    <row r="54" spans="1:30" ht="63.75">
      <c r="A54" s="109"/>
      <c r="B54" s="109"/>
      <c r="C54" s="115"/>
      <c r="D54" s="134"/>
      <c r="E54" s="137"/>
      <c r="F54" s="137"/>
      <c r="G54" s="86" t="str">
        <f>VLOOKUP(H54,PELIGROS!A$1:G$445,2,0)</f>
        <v>Atraco, golpiza, atentados y secuestrados</v>
      </c>
      <c r="H54" s="26" t="s">
        <v>57</v>
      </c>
      <c r="I54" s="26" t="s">
        <v>1260</v>
      </c>
      <c r="J54" s="86" t="str">
        <f>VLOOKUP(H54,PELIGROS!A$2:G$445,3,0)</f>
        <v>Estrés, golpes, Secuestros</v>
      </c>
      <c r="K54" s="18"/>
      <c r="L54" s="86" t="str">
        <f>VLOOKUP(H54,PELIGROS!A$2:G$445,4,0)</f>
        <v>Inspecciones planeadas e inspecciones no planeadas, procedimientos de programas de seguridad y salud en el trabajo</v>
      </c>
      <c r="M54" s="86" t="str">
        <f>VLOOKUP(H54,PELIGROS!A$2:G$445,5,0)</f>
        <v xml:space="preserve">Uniformes Corporativos, Caquetas corporativas, Carnetización
</v>
      </c>
      <c r="N54" s="18">
        <v>2</v>
      </c>
      <c r="O54" s="19">
        <v>3</v>
      </c>
      <c r="P54" s="19">
        <v>60</v>
      </c>
      <c r="Q54" s="27">
        <f t="shared" si="1"/>
        <v>6</v>
      </c>
      <c r="R54" s="27">
        <f t="shared" si="2"/>
        <v>360</v>
      </c>
      <c r="S54" s="33" t="str">
        <f t="shared" si="3"/>
        <v>M-6</v>
      </c>
      <c r="T54" s="83" t="str">
        <f t="shared" si="0"/>
        <v>II</v>
      </c>
      <c r="U54" s="84" t="str">
        <f t="shared" si="4"/>
        <v>No Aceptable o Aceptable Con Control Especifico</v>
      </c>
      <c r="V54" s="112"/>
      <c r="W54" s="86" t="str">
        <f>VLOOKUP(H54,PELIGROS!A$2:G$445,6,0)</f>
        <v>Secuestros</v>
      </c>
      <c r="X54" s="18"/>
      <c r="Y54" s="18"/>
      <c r="Z54" s="18"/>
      <c r="AA54" s="17"/>
      <c r="AB54" s="86" t="str">
        <f>VLOOKUP(H54,PELIGROS!A$2:G$445,7,0)</f>
        <v>N/A</v>
      </c>
      <c r="AC54" s="18" t="s">
        <v>1207</v>
      </c>
      <c r="AD54" s="115"/>
    </row>
    <row r="55" spans="1:30" ht="51.75" thickBot="1">
      <c r="A55" s="110"/>
      <c r="B55" s="110"/>
      <c r="C55" s="132"/>
      <c r="D55" s="135"/>
      <c r="E55" s="138"/>
      <c r="F55" s="138"/>
      <c r="G55" s="86" t="str">
        <f>VLOOKUP(H55,PELIGROS!A$1:G$445,2,0)</f>
        <v>SISMOS, INCENDIOS, INUNDACIONES, TERREMOTOS, VENDAVALES, DERRUMBE</v>
      </c>
      <c r="H55" s="26" t="s">
        <v>62</v>
      </c>
      <c r="I55" s="26" t="s">
        <v>1263</v>
      </c>
      <c r="J55" s="86" t="str">
        <f>VLOOKUP(H55,PELIGROS!A$2:G$445,3,0)</f>
        <v>SISMOS, INCENDIOS, INUNDACIONES, TERREMOTOS, VENDAVALES</v>
      </c>
      <c r="K55" s="18"/>
      <c r="L55" s="86" t="str">
        <f>VLOOKUP(H55,PELIGROS!A$2:G$445,4,0)</f>
        <v>Inspecciones planeadas e inspecciones no planeadas, procedimientos de programas de seguridad y salud en el trabajo</v>
      </c>
      <c r="M55" s="86" t="str">
        <f>VLOOKUP(H55,PELIGROS!A$2:G$445,5,0)</f>
        <v>BRIGADAS DE EMERGENCIAS</v>
      </c>
      <c r="N55" s="18">
        <v>2</v>
      </c>
      <c r="O55" s="19">
        <v>1</v>
      </c>
      <c r="P55" s="19">
        <v>100</v>
      </c>
      <c r="Q55" s="27">
        <f t="shared" si="1"/>
        <v>2</v>
      </c>
      <c r="R55" s="27">
        <f t="shared" si="2"/>
        <v>200</v>
      </c>
      <c r="S55" s="33" t="str">
        <f t="shared" si="3"/>
        <v>B-2</v>
      </c>
      <c r="T55" s="83" t="str">
        <f t="shared" si="0"/>
        <v>II</v>
      </c>
      <c r="U55" s="84" t="str">
        <f t="shared" si="4"/>
        <v>No Aceptable o Aceptable Con Control Especifico</v>
      </c>
      <c r="V55" s="113"/>
      <c r="W55" s="86" t="str">
        <f>VLOOKUP(H55,PELIGROS!A$2:G$445,6,0)</f>
        <v>MUERTE</v>
      </c>
      <c r="X55" s="18"/>
      <c r="Y55" s="18"/>
      <c r="Z55" s="18"/>
      <c r="AA55" s="17"/>
      <c r="AB55" s="86" t="str">
        <f>VLOOKUP(H55,PELIGROS!A$2:G$445,7,0)</f>
        <v>ENTRENAMIENTO DE LA BRIGADA; DIVULGACIÓN DE PLAN DE EMERGENCIA</v>
      </c>
      <c r="AC55" s="18" t="s">
        <v>1208</v>
      </c>
      <c r="AD55" s="116"/>
    </row>
    <row r="56" spans="1:30" ht="15">
      <c r="A56" s="14"/>
      <c r="B56" s="14"/>
      <c r="C56" s="22" t="e">
        <f>VLOOKUP(E56,FUNCIONES!A$2:C$82,2,0)</f>
        <v>#N/A</v>
      </c>
      <c r="D56" s="23" t="e">
        <f>VLOOKUP(E56,FUNCIONES!A$2:C$82,3,0)</f>
        <v>#N/A</v>
      </c>
      <c r="E56" s="24"/>
      <c r="F56" s="16"/>
      <c r="G56" s="25" t="e">
        <f>VLOOKUP(H56,PELIGROS!A$1:G$445,2,0)</f>
        <v>#N/A</v>
      </c>
      <c r="H56" s="26"/>
      <c r="I56" s="26"/>
      <c r="J56" s="25" t="e">
        <f>VLOOKUP(H56,PELIGROS!A$2:G$445,3,0)</f>
        <v>#N/A</v>
      </c>
      <c r="K56" s="18"/>
      <c r="L56" s="25" t="e">
        <f>VLOOKUP(H56,PELIGROS!A$2:G$445,4,0)</f>
        <v>#N/A</v>
      </c>
      <c r="M56" s="25" t="e">
        <f>VLOOKUP(H56,PELIGROS!A$2:G$445,5,0)</f>
        <v>#N/A</v>
      </c>
      <c r="N56" s="18"/>
      <c r="O56" s="19"/>
      <c r="P56" s="19"/>
      <c r="Q56" s="27">
        <f t="shared" ref="Q56" si="10">N56*O56</f>
        <v>0</v>
      </c>
      <c r="R56" s="27">
        <f t="shared" ref="R56" si="11">P56*Q56</f>
        <v>0</v>
      </c>
      <c r="S56" s="33">
        <f t="shared" ref="S56" si="12">IF(Q56=40,"MA-40",IF(Q56=30,"MA-30",IF(Q56=20,"A-20",IF(Q56=10,"A-10",IF(Q56=24,"MA-24",IF(Q56=18,"A-18",IF(Q56=12,"A-12",IF(Q56=6,"M-6",IF(Q56=8,"M-8",IF(Q56=6,"M-6",IF(Q56=4,"B-4",IF(Q56=2,"B-2",))))))))))))</f>
        <v>0</v>
      </c>
      <c r="T56" s="34" t="str">
        <f t="shared" ref="T56" si="13">IF(R56&lt;=20,"IV",IF(R56&lt;=120,"III",IF(R56&lt;=500,"II",IF(R56&lt;=4000,"I"))))</f>
        <v>IV</v>
      </c>
      <c r="U56" s="35" t="str">
        <f t="shared" ref="U56" si="14">IF(T56=0,"",IF(T56="IV","Aceptable",IF(T56="III","Mejorable",IF(T56="II","No Aceptable o Aceptable Con Control Especifico",IF(T56="I","No Aceptable","")))))</f>
        <v>Aceptable</v>
      </c>
      <c r="V56" s="18"/>
      <c r="W56" s="25" t="e">
        <f>VLOOKUP(H56,PELIGROS!A$2:G$445,6,0)</f>
        <v>#N/A</v>
      </c>
      <c r="X56" s="20"/>
      <c r="Y56" s="20"/>
      <c r="Z56" s="20"/>
      <c r="AA56" s="15"/>
      <c r="AB56" s="22" t="e">
        <f>VLOOKUP(H56,PELIGROS!A$2:G$445,7,0)</f>
        <v>#N/A</v>
      </c>
      <c r="AC56" s="20"/>
      <c r="AD56" s="17"/>
    </row>
    <row r="58" spans="1:30" ht="13.5" thickBot="1"/>
    <row r="59" spans="1:30" ht="15.75" customHeight="1" thickBot="1">
      <c r="A59" s="165" t="s">
        <v>1194</v>
      </c>
      <c r="B59" s="165"/>
      <c r="C59" s="165"/>
      <c r="D59" s="165"/>
      <c r="E59" s="165"/>
      <c r="F59" s="165"/>
      <c r="G59" s="165"/>
    </row>
    <row r="60" spans="1:30" ht="15.75" customHeight="1" thickBot="1">
      <c r="A60" s="157" t="s">
        <v>1195</v>
      </c>
      <c r="B60" s="157"/>
      <c r="C60" s="157"/>
      <c r="D60" s="166" t="s">
        <v>1196</v>
      </c>
      <c r="E60" s="166"/>
      <c r="F60" s="166"/>
      <c r="G60" s="166"/>
    </row>
    <row r="61" spans="1:30" ht="15.75" customHeight="1">
      <c r="A61" s="191" t="s">
        <v>1226</v>
      </c>
      <c r="B61" s="192"/>
      <c r="C61" s="193"/>
      <c r="D61" s="164" t="s">
        <v>1244</v>
      </c>
      <c r="E61" s="164"/>
      <c r="F61" s="164"/>
      <c r="G61" s="164"/>
    </row>
    <row r="62" spans="1:30" ht="15.75" customHeight="1">
      <c r="A62" s="148" t="s">
        <v>1226</v>
      </c>
      <c r="B62" s="149"/>
      <c r="C62" s="150"/>
      <c r="D62" s="164" t="s">
        <v>1245</v>
      </c>
      <c r="E62" s="164"/>
      <c r="F62" s="164"/>
      <c r="G62" s="164"/>
    </row>
    <row r="63" spans="1:30" ht="15" customHeight="1">
      <c r="A63" s="148" t="s">
        <v>1325</v>
      </c>
      <c r="B63" s="149"/>
      <c r="C63" s="150"/>
      <c r="D63" s="147" t="s">
        <v>1296</v>
      </c>
      <c r="E63" s="147"/>
      <c r="F63" s="147"/>
      <c r="G63" s="147"/>
    </row>
    <row r="64" spans="1:30" ht="15" customHeight="1">
      <c r="A64" s="148" t="s">
        <v>1226</v>
      </c>
      <c r="B64" s="149"/>
      <c r="C64" s="150"/>
      <c r="D64" s="164" t="s">
        <v>1250</v>
      </c>
      <c r="E64" s="164"/>
      <c r="F64" s="164"/>
      <c r="G64" s="164"/>
    </row>
    <row r="65" spans="1:7" ht="15" customHeight="1">
      <c r="A65" s="148" t="s">
        <v>1226</v>
      </c>
      <c r="B65" s="149"/>
      <c r="C65" s="150"/>
      <c r="D65" s="164" t="s">
        <v>1248</v>
      </c>
      <c r="E65" s="164"/>
      <c r="F65" s="164"/>
      <c r="G65" s="164"/>
    </row>
    <row r="66" spans="1:7" ht="15" customHeight="1">
      <c r="A66" s="148" t="s">
        <v>1226</v>
      </c>
      <c r="B66" s="149"/>
      <c r="C66" s="150"/>
      <c r="D66" s="147" t="s">
        <v>1249</v>
      </c>
      <c r="E66" s="147"/>
      <c r="F66" s="147"/>
      <c r="G66" s="147"/>
    </row>
    <row r="67" spans="1:7" ht="15" customHeight="1">
      <c r="A67" s="148" t="s">
        <v>1325</v>
      </c>
      <c r="B67" s="149"/>
      <c r="C67" s="150"/>
      <c r="D67" s="147" t="s">
        <v>1297</v>
      </c>
      <c r="E67" s="147"/>
      <c r="F67" s="147"/>
      <c r="G67" s="147"/>
    </row>
    <row r="68" spans="1:7" ht="15" customHeight="1">
      <c r="A68" s="148" t="s">
        <v>1325</v>
      </c>
      <c r="B68" s="149"/>
      <c r="C68" s="150"/>
      <c r="D68" s="147" t="s">
        <v>1320</v>
      </c>
      <c r="E68" s="147"/>
      <c r="F68" s="147"/>
      <c r="G68" s="147"/>
    </row>
    <row r="69" spans="1:7" ht="15" customHeight="1">
      <c r="A69" s="148" t="s">
        <v>1325</v>
      </c>
      <c r="B69" s="149"/>
      <c r="C69" s="150"/>
      <c r="D69" s="147" t="s">
        <v>1298</v>
      </c>
      <c r="E69" s="147"/>
      <c r="F69" s="147"/>
      <c r="G69" s="147"/>
    </row>
    <row r="70" spans="1:7" ht="15.75" customHeight="1">
      <c r="A70" s="191" t="s">
        <v>1226</v>
      </c>
      <c r="B70" s="192"/>
      <c r="C70" s="193"/>
      <c r="D70" s="164" t="s">
        <v>1270</v>
      </c>
      <c r="E70" s="164"/>
      <c r="F70" s="164"/>
      <c r="G70" s="164"/>
    </row>
    <row r="71" spans="1:7" ht="15" customHeight="1">
      <c r="A71" s="191" t="s">
        <v>1226</v>
      </c>
      <c r="B71" s="192"/>
      <c r="C71" s="193"/>
      <c r="D71" s="164" t="s">
        <v>1271</v>
      </c>
      <c r="E71" s="164"/>
      <c r="F71" s="164"/>
      <c r="G71" s="164"/>
    </row>
    <row r="72" spans="1:7" ht="15" customHeight="1" thickBot="1">
      <c r="A72" s="151" t="s">
        <v>1302</v>
      </c>
      <c r="B72" s="152"/>
      <c r="C72" s="153"/>
      <c r="D72" s="146" t="s">
        <v>1303</v>
      </c>
      <c r="E72" s="146"/>
      <c r="F72" s="146"/>
      <c r="G72" s="146"/>
    </row>
  </sheetData>
  <dataConsolidate/>
  <mergeCells count="69">
    <mergeCell ref="A59:G59"/>
    <mergeCell ref="E5:G5"/>
    <mergeCell ref="A8:A10"/>
    <mergeCell ref="B8:B10"/>
    <mergeCell ref="C8:F9"/>
    <mergeCell ref="C11:C21"/>
    <mergeCell ref="D11:D21"/>
    <mergeCell ref="E11:E21"/>
    <mergeCell ref="F11:F21"/>
    <mergeCell ref="C47:C55"/>
    <mergeCell ref="D47:D55"/>
    <mergeCell ref="E47:E55"/>
    <mergeCell ref="F47:F55"/>
    <mergeCell ref="A60:C60"/>
    <mergeCell ref="D60:G60"/>
    <mergeCell ref="A61:C61"/>
    <mergeCell ref="D61:G61"/>
    <mergeCell ref="A62:C62"/>
    <mergeCell ref="D62:G62"/>
    <mergeCell ref="A63:C63"/>
    <mergeCell ref="D63:G63"/>
    <mergeCell ref="A64:C64"/>
    <mergeCell ref="D64:G64"/>
    <mergeCell ref="A65:C65"/>
    <mergeCell ref="D65:G65"/>
    <mergeCell ref="A66:C66"/>
    <mergeCell ref="D66:G66"/>
    <mergeCell ref="A71:C71"/>
    <mergeCell ref="D71:G71"/>
    <mergeCell ref="A72:C72"/>
    <mergeCell ref="D72:G72"/>
    <mergeCell ref="A70:C70"/>
    <mergeCell ref="D70:G70"/>
    <mergeCell ref="A67:C67"/>
    <mergeCell ref="D67:G67"/>
    <mergeCell ref="A69:C69"/>
    <mergeCell ref="D69:G69"/>
    <mergeCell ref="A68:C68"/>
    <mergeCell ref="D68:G68"/>
    <mergeCell ref="A11:A55"/>
    <mergeCell ref="H10:I10"/>
    <mergeCell ref="G8:I9"/>
    <mergeCell ref="V47:V55"/>
    <mergeCell ref="AD47:AD55"/>
    <mergeCell ref="V11:V21"/>
    <mergeCell ref="AC11:AC12"/>
    <mergeCell ref="AD11:AD21"/>
    <mergeCell ref="C38:C46"/>
    <mergeCell ref="D38:D46"/>
    <mergeCell ref="E38:E46"/>
    <mergeCell ref="F38:F46"/>
    <mergeCell ref="V38:V46"/>
    <mergeCell ref="AD38:AD46"/>
    <mergeCell ref="C22:C37"/>
    <mergeCell ref="D22:D37"/>
    <mergeCell ref="AD22:AD37"/>
    <mergeCell ref="AC23:AC25"/>
    <mergeCell ref="C3:G3"/>
    <mergeCell ref="C4:G4"/>
    <mergeCell ref="B11:B55"/>
    <mergeCell ref="E22:E37"/>
    <mergeCell ref="F22:F37"/>
    <mergeCell ref="V22:V37"/>
    <mergeCell ref="K8:M9"/>
    <mergeCell ref="N8:T9"/>
    <mergeCell ref="U8:U9"/>
    <mergeCell ref="V8:W9"/>
    <mergeCell ref="X8:AD9"/>
    <mergeCell ref="J8:J10"/>
  </mergeCells>
  <conditionalFormatting sqref="P56">
    <cfRule type="cellIs" priority="228" stopIfTrue="1" operator="equal">
      <formula>"10, 25, 50, 100"</formula>
    </cfRule>
  </conditionalFormatting>
  <conditionalFormatting sqref="U1:U10 U57:U66 U71:U1048576">
    <cfRule type="containsText" dxfId="139" priority="225" operator="containsText" text="No Aceptable o Aceptable con Control Especifico">
      <formula>NOT(ISERROR(SEARCH("No Aceptable o Aceptable con Control Especifico",U1)))</formula>
    </cfRule>
    <cfRule type="containsText" dxfId="138" priority="226" operator="containsText" text="No Aceptable">
      <formula>NOT(ISERROR(SEARCH("No Aceptable",U1)))</formula>
    </cfRule>
    <cfRule type="containsText" dxfId="137" priority="227" operator="containsText" text="No Aceptable o Aceptable con Control Especifico">
      <formula>NOT(ISERROR(SEARCH("No Aceptable o Aceptable con Control Especifico",U1)))</formula>
    </cfRule>
  </conditionalFormatting>
  <conditionalFormatting sqref="T1:T10 T57:T66 T71:T1048576">
    <cfRule type="cellIs" dxfId="136" priority="224" operator="equal">
      <formula>"II"</formula>
    </cfRule>
  </conditionalFormatting>
  <conditionalFormatting sqref="T56">
    <cfRule type="cellIs" dxfId="135" priority="220" stopIfTrue="1" operator="equal">
      <formula>"IV"</formula>
    </cfRule>
    <cfRule type="cellIs" dxfId="134" priority="221" stopIfTrue="1" operator="equal">
      <formula>"III"</formula>
    </cfRule>
    <cfRule type="cellIs" dxfId="133" priority="222" stopIfTrue="1" operator="equal">
      <formula>"II"</formula>
    </cfRule>
    <cfRule type="cellIs" dxfId="132" priority="223" stopIfTrue="1" operator="equal">
      <formula>"I"</formula>
    </cfRule>
  </conditionalFormatting>
  <conditionalFormatting sqref="U56">
    <cfRule type="cellIs" dxfId="131" priority="218" stopIfTrue="1" operator="equal">
      <formula>"No Aceptable"</formula>
    </cfRule>
    <cfRule type="cellIs" dxfId="130" priority="219" stopIfTrue="1" operator="equal">
      <formula>"Aceptable"</formula>
    </cfRule>
  </conditionalFormatting>
  <conditionalFormatting sqref="U56">
    <cfRule type="cellIs" dxfId="129" priority="217" stopIfTrue="1" operator="equal">
      <formula>"No Aceptable o Aceptable Con Control Especifico"</formula>
    </cfRule>
  </conditionalFormatting>
  <conditionalFormatting sqref="U56">
    <cfRule type="containsText" dxfId="128" priority="216" stopIfTrue="1" operator="containsText" text="Mejorable">
      <formula>NOT(ISERROR(SEARCH("Mejorable",U56)))</formula>
    </cfRule>
  </conditionalFormatting>
  <conditionalFormatting sqref="P12:P18 P20:P21 P38:P55">
    <cfRule type="cellIs" priority="215" stopIfTrue="1" operator="equal">
      <formula>"10, 25, 50, 100"</formula>
    </cfRule>
  </conditionalFormatting>
  <conditionalFormatting sqref="T12:T18 T20:T21 T38:T55">
    <cfRule type="cellIs" dxfId="127" priority="211" stopIfTrue="1" operator="equal">
      <formula>"IV"</formula>
    </cfRule>
    <cfRule type="cellIs" dxfId="126" priority="212" stopIfTrue="1" operator="equal">
      <formula>"III"</formula>
    </cfRule>
    <cfRule type="cellIs" dxfId="125" priority="213" stopIfTrue="1" operator="equal">
      <formula>"II"</formula>
    </cfRule>
    <cfRule type="cellIs" dxfId="124" priority="214" stopIfTrue="1" operator="equal">
      <formula>"I"</formula>
    </cfRule>
  </conditionalFormatting>
  <conditionalFormatting sqref="U12:U18 U20:U21 U38:U55">
    <cfRule type="cellIs" dxfId="123" priority="209" stopIfTrue="1" operator="equal">
      <formula>"No Aceptable"</formula>
    </cfRule>
    <cfRule type="cellIs" dxfId="122" priority="210" stopIfTrue="1" operator="equal">
      <formula>"Aceptable"</formula>
    </cfRule>
  </conditionalFormatting>
  <conditionalFormatting sqref="U12:U18 U20:U21 U38:U55">
    <cfRule type="cellIs" dxfId="121" priority="208" stopIfTrue="1" operator="equal">
      <formula>"No Aceptable o Aceptable Con Control Especifico"</formula>
    </cfRule>
  </conditionalFormatting>
  <conditionalFormatting sqref="U12:U18 U20:U21 U38:U55">
    <cfRule type="containsText" dxfId="120" priority="207" stopIfTrue="1" operator="containsText" text="Mejorable">
      <formula>NOT(ISERROR(SEARCH("Mejorable",U12)))</formula>
    </cfRule>
  </conditionalFormatting>
  <conditionalFormatting sqref="P11">
    <cfRule type="cellIs" priority="206" stopIfTrue="1" operator="equal">
      <formula>"10, 25, 50, 100"</formula>
    </cfRule>
  </conditionalFormatting>
  <conditionalFormatting sqref="T11">
    <cfRule type="cellIs" dxfId="119" priority="202" stopIfTrue="1" operator="equal">
      <formula>"IV"</formula>
    </cfRule>
    <cfRule type="cellIs" dxfId="118" priority="203" stopIfTrue="1" operator="equal">
      <formula>"III"</formula>
    </cfRule>
    <cfRule type="cellIs" dxfId="117" priority="204" stopIfTrue="1" operator="equal">
      <formula>"II"</formula>
    </cfRule>
    <cfRule type="cellIs" dxfId="116" priority="205" stopIfTrue="1" operator="equal">
      <formula>"I"</formula>
    </cfRule>
  </conditionalFormatting>
  <conditionalFormatting sqref="U11">
    <cfRule type="cellIs" dxfId="115" priority="200" stopIfTrue="1" operator="equal">
      <formula>"No Aceptable"</formula>
    </cfRule>
    <cfRule type="cellIs" dxfId="114" priority="201" stopIfTrue="1" operator="equal">
      <formula>"Aceptable"</formula>
    </cfRule>
  </conditionalFormatting>
  <conditionalFormatting sqref="U11">
    <cfRule type="cellIs" dxfId="113" priority="199" stopIfTrue="1" operator="equal">
      <formula>"No Aceptable o Aceptable Con Control Especifico"</formula>
    </cfRule>
  </conditionalFormatting>
  <conditionalFormatting sqref="P19">
    <cfRule type="cellIs" priority="197" stopIfTrue="1" operator="equal">
      <formula>"10, 25, 50, 100"</formula>
    </cfRule>
  </conditionalFormatting>
  <conditionalFormatting sqref="T19">
    <cfRule type="cellIs" dxfId="112" priority="193" stopIfTrue="1" operator="equal">
      <formula>"IV"</formula>
    </cfRule>
    <cfRule type="cellIs" dxfId="111" priority="194" stopIfTrue="1" operator="equal">
      <formula>"III"</formula>
    </cfRule>
    <cfRule type="cellIs" dxfId="110" priority="195" stopIfTrue="1" operator="equal">
      <formula>"II"</formula>
    </cfRule>
    <cfRule type="cellIs" dxfId="109" priority="196" stopIfTrue="1" operator="equal">
      <formula>"I"</formula>
    </cfRule>
  </conditionalFormatting>
  <conditionalFormatting sqref="U19">
    <cfRule type="cellIs" dxfId="108" priority="191" stopIfTrue="1" operator="equal">
      <formula>"No Aceptable"</formula>
    </cfRule>
    <cfRule type="cellIs" dxfId="107" priority="192" stopIfTrue="1" operator="equal">
      <formula>"Aceptable"</formula>
    </cfRule>
  </conditionalFormatting>
  <conditionalFormatting sqref="U19">
    <cfRule type="cellIs" dxfId="106" priority="190" stopIfTrue="1" operator="equal">
      <formula>"No Aceptable o Aceptable Con Control Especifico"</formula>
    </cfRule>
  </conditionalFormatting>
  <conditionalFormatting sqref="U19">
    <cfRule type="containsText" dxfId="105" priority="189" stopIfTrue="1" operator="containsText" text="Mejorable">
      <formula>NOT(ISERROR(SEARCH("Mejorable",U19)))</formula>
    </cfRule>
  </conditionalFormatting>
  <conditionalFormatting sqref="U67 U69:U70">
    <cfRule type="containsText" dxfId="104" priority="186" operator="containsText" text="No Aceptable o Aceptable con Control Especifico">
      <formula>NOT(ISERROR(SEARCH("No Aceptable o Aceptable con Control Especifico",U67)))</formula>
    </cfRule>
    <cfRule type="containsText" dxfId="103" priority="187" operator="containsText" text="No Aceptable">
      <formula>NOT(ISERROR(SEARCH("No Aceptable",U67)))</formula>
    </cfRule>
    <cfRule type="containsText" dxfId="102" priority="188" operator="containsText" text="No Aceptable o Aceptable con Control Especifico">
      <formula>NOT(ISERROR(SEARCH("No Aceptable o Aceptable con Control Especifico",U67)))</formula>
    </cfRule>
  </conditionalFormatting>
  <conditionalFormatting sqref="T67 T69:T70">
    <cfRule type="cellIs" dxfId="101" priority="185" operator="equal">
      <formula>"II"</formula>
    </cfRule>
  </conditionalFormatting>
  <conditionalFormatting sqref="P35">
    <cfRule type="cellIs" priority="5" stopIfTrue="1" operator="equal">
      <formula>"10, 25, 50, 100"</formula>
    </cfRule>
  </conditionalFormatting>
  <conditionalFormatting sqref="P22:P34 P36:P37">
    <cfRule type="cellIs" priority="14" stopIfTrue="1" operator="equal">
      <formula>"10, 25, 50, 100"</formula>
    </cfRule>
  </conditionalFormatting>
  <conditionalFormatting sqref="T22:T34 T36:T37">
    <cfRule type="cellIs" dxfId="100" priority="19" stopIfTrue="1" operator="equal">
      <formula>"IV"</formula>
    </cfRule>
    <cfRule type="cellIs" dxfId="99" priority="20" stopIfTrue="1" operator="equal">
      <formula>"III"</formula>
    </cfRule>
    <cfRule type="cellIs" dxfId="98" priority="21" stopIfTrue="1" operator="equal">
      <formula>"II"</formula>
    </cfRule>
    <cfRule type="cellIs" dxfId="97" priority="22" stopIfTrue="1" operator="equal">
      <formula>"I"</formula>
    </cfRule>
  </conditionalFormatting>
  <conditionalFormatting sqref="U22:U34 U36:U37">
    <cfRule type="cellIs" dxfId="96" priority="17" stopIfTrue="1" operator="equal">
      <formula>"No Aceptable"</formula>
    </cfRule>
    <cfRule type="cellIs" dxfId="95" priority="18" stopIfTrue="1" operator="equal">
      <formula>"Aceptable"</formula>
    </cfRule>
  </conditionalFormatting>
  <conditionalFormatting sqref="U22:U34 U36:U37">
    <cfRule type="cellIs" dxfId="94" priority="16" stopIfTrue="1" operator="equal">
      <formula>"No Aceptable o Aceptable Con Control Especifico"</formula>
    </cfRule>
  </conditionalFormatting>
  <conditionalFormatting sqref="U22:U34 U36:U37">
    <cfRule type="containsText" dxfId="93" priority="15" stopIfTrue="1" operator="containsText" text="Mejorable">
      <formula>NOT(ISERROR(SEARCH("Mejorable",U22)))</formula>
    </cfRule>
  </conditionalFormatting>
  <conditionalFormatting sqref="T35">
    <cfRule type="cellIs" dxfId="92" priority="10" stopIfTrue="1" operator="equal">
      <formula>"IV"</formula>
    </cfRule>
    <cfRule type="cellIs" dxfId="91" priority="11" stopIfTrue="1" operator="equal">
      <formula>"III"</formula>
    </cfRule>
    <cfRule type="cellIs" dxfId="90" priority="12" stopIfTrue="1" operator="equal">
      <formula>"II"</formula>
    </cfRule>
    <cfRule type="cellIs" dxfId="89" priority="13" stopIfTrue="1" operator="equal">
      <formula>"I"</formula>
    </cfRule>
  </conditionalFormatting>
  <conditionalFormatting sqref="U35">
    <cfRule type="cellIs" dxfId="88" priority="8" stopIfTrue="1" operator="equal">
      <formula>"No Aceptable"</formula>
    </cfRule>
    <cfRule type="cellIs" dxfId="87" priority="9" stopIfTrue="1" operator="equal">
      <formula>"Aceptable"</formula>
    </cfRule>
  </conditionalFormatting>
  <conditionalFormatting sqref="U35">
    <cfRule type="cellIs" dxfId="86" priority="7" stopIfTrue="1" operator="equal">
      <formula>"No Aceptable o Aceptable Con Control Especifico"</formula>
    </cfRule>
  </conditionalFormatting>
  <conditionalFormatting sqref="U35">
    <cfRule type="containsText" dxfId="85" priority="6" stopIfTrue="1" operator="containsText" text="Mejorable">
      <formula>NOT(ISERROR(SEARCH("Mejorable",U35)))</formula>
    </cfRule>
  </conditionalFormatting>
  <conditionalFormatting sqref="U68">
    <cfRule type="containsText" dxfId="84" priority="2" operator="containsText" text="No Aceptable o Aceptable con Control Especifico">
      <formula>NOT(ISERROR(SEARCH("No Aceptable o Aceptable con Control Especifico",U68)))</formula>
    </cfRule>
    <cfRule type="containsText" dxfId="83" priority="3" operator="containsText" text="No Aceptable">
      <formula>NOT(ISERROR(SEARCH("No Aceptable",U68)))</formula>
    </cfRule>
    <cfRule type="containsText" dxfId="82" priority="4" operator="containsText" text="No Aceptable o Aceptable con Control Especifico">
      <formula>NOT(ISERROR(SEARCH("No Aceptable o Aceptable con Control Especifico",U68)))</formula>
    </cfRule>
  </conditionalFormatting>
  <conditionalFormatting sqref="T68">
    <cfRule type="cellIs" dxfId="81" priority="1" operator="equal">
      <formula>"II"</formula>
    </cfRule>
  </conditionalFormatting>
  <dataValidations count="2">
    <dataValidation type="whole" allowBlank="1" showInputMessage="1" showErrorMessage="1" prompt="1 Esporadica (EE)_x000a_2 Ocasional (EO)_x000a_3 Frecuente (EF)_x000a_4 continua (EC)" sqref="O11:O56">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56">
      <formula1>10</formula1>
      <formula2>100</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98" stopIfTrue="1" operator="containsText" text="Mejorable" id="{08687492-6859-45E7-8BD5-895C9A3C5459}">
            <xm:f>NOT(ISERROR(SEARCH("Mejorable",'C:\Users\hsuarezl\AppData\Roaming\Microsoft\Excel\[MIP DIVISIÓN SERVICIO ACUEDUCTO ZONA 1- (version 1).xlsb]valvulas'!#REF!)))</xm:f>
            <x14:dxf>
              <fill>
                <patternFill>
                  <bgColor rgb="FFFFFF00"/>
                </patternFill>
              </fill>
            </x14:dxf>
          </x14:cfRule>
          <xm:sqref>U11</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PELIGROS!$A$2:$A$445</xm:f>
          </x14:formula1>
          <xm:sqref>H56:I56 H35 H19</xm:sqref>
        </x14:dataValidation>
        <x14:dataValidation type="list" allowBlank="1" showInputMessage="1" showErrorMessage="1">
          <x14:formula1>
            <xm:f>FUNCIONES!$A$2:$A$82</xm:f>
          </x14:formula1>
          <xm:sqref>E56</xm:sqref>
        </x14:dataValidation>
        <x14:dataValidation type="list" allowBlank="1" showInputMessage="1" showErrorMessage="1">
          <x14:formula1>
            <xm:f>[3]Hoja1!#REF!</xm:f>
          </x14:formula1>
          <xm:sqref>H38:H55 H11:H18 H20:H21</xm:sqref>
        </x14:dataValidation>
        <x14:dataValidation type="list" allowBlank="1" showInputMessage="1" showErrorMessage="1">
          <x14:formula1>
            <xm:f>[3]Hoja2!#REF!</xm:f>
          </x14:formula1>
          <xm:sqref>E11 E38 E47</xm:sqref>
        </x14:dataValidation>
        <x14:dataValidation type="list" allowBlank="1" showInputMessage="1" showErrorMessage="1">
          <x14:formula1>
            <xm:f>[1]Hoja1!#REF!</xm:f>
          </x14:formula1>
          <xm:sqref>H22:H34 H36:H37</xm:sqref>
        </x14:dataValidation>
        <x14:dataValidation type="list" allowBlank="1" showInputMessage="1" showErrorMessage="1">
          <x14:formula1>
            <xm:f>[1]Hoja2!#REF!</xm:f>
          </x14:formula1>
          <xm:sqref>E22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adminsitrativa</vt:lpstr>
      <vt:lpstr>mecánica automotriz</vt:lpstr>
      <vt:lpstr>verificación</vt:lpstr>
      <vt:lpstr>carrotanque</vt:lpstr>
      <vt:lpstr>tapadas volquetas</vt:lpstr>
      <vt:lpstr>valvulas</vt:lpstr>
      <vt:lpstr>compresor</vt:lpstr>
      <vt:lpstr>pitometría</vt:lpstr>
      <vt:lpstr>fontanería</vt:lpstr>
      <vt:lpstr>mamposteria</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usuario</cp:lastModifiedBy>
  <cp:lastPrinted>2016-03-09T15:41:11Z</cp:lastPrinted>
  <dcterms:created xsi:type="dcterms:W3CDTF">2016-01-24T13:47:41Z</dcterms:created>
  <dcterms:modified xsi:type="dcterms:W3CDTF">2018-11-22T20:19:31Z</dcterms:modified>
</cp:coreProperties>
</file>